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D254A67-57E2-4E4C-BA40-E95CE4F2B321}" xr6:coauthVersionLast="47" xr6:coauthVersionMax="47" xr10:uidLastSave="{00000000-0000-0000-0000-000000000000}"/>
  <bookViews>
    <workbookView xWindow="-108" yWindow="-108" windowWidth="23256" windowHeight="12576" activeTab="1" xr2:uid="{F330BE43-8678-4284-9EA3-19B18A083CAE}"/>
  </bookViews>
  <sheets>
    <sheet name="집계표" sheetId="1" r:id="rId1"/>
    <sheet name="Schedule" sheetId="2" r:id="rId2"/>
  </sheets>
  <externalReferences>
    <externalReference r:id="rId3"/>
  </externalReferences>
  <definedNames>
    <definedName name="_xlnm._FilterDatabase" localSheetId="1" hidden="1">Schedule!$B$2:$AT$86</definedName>
    <definedName name="_xlnm.Print_Area" localSheetId="1">Schedule!$B$1:$AT$85</definedName>
    <definedName name="_xlnm.Print_Area" localSheetId="0">집계표!$B$1:$M$57</definedName>
  </definedNames>
  <calcPr calcId="18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2" l="1"/>
  <c r="F91" i="2"/>
  <c r="AQ88" i="2"/>
  <c r="AV85" i="2"/>
  <c r="AW85" i="2" s="1"/>
  <c r="AV84" i="2"/>
  <c r="AW84" i="2" s="1"/>
  <c r="AW83" i="2"/>
  <c r="AV83" i="2"/>
  <c r="AV82" i="2"/>
  <c r="AW82" i="2" s="1"/>
  <c r="AV81" i="2"/>
  <c r="AW81" i="2" s="1"/>
  <c r="AV80" i="2"/>
  <c r="AW80" i="2" s="1"/>
  <c r="AW79" i="2"/>
  <c r="AV79" i="2"/>
  <c r="AV78" i="2"/>
  <c r="AW78" i="2" s="1"/>
  <c r="AV77" i="2"/>
  <c r="AW77" i="2" s="1"/>
  <c r="AV76" i="2"/>
  <c r="AW76" i="2" s="1"/>
  <c r="AW75" i="2"/>
  <c r="AV75" i="2"/>
  <c r="AV74" i="2"/>
  <c r="AW74" i="2" s="1"/>
  <c r="AV73" i="2"/>
  <c r="AW73" i="2" s="1"/>
  <c r="AV71" i="2"/>
  <c r="AW71" i="2" s="1"/>
  <c r="AW70" i="2"/>
  <c r="AV70" i="2"/>
  <c r="AV69" i="2"/>
  <c r="AW69" i="2" s="1"/>
  <c r="AV68" i="2"/>
  <c r="AW68" i="2" s="1"/>
  <c r="AV67" i="2"/>
  <c r="AW67" i="2" s="1"/>
  <c r="AW66" i="2"/>
  <c r="AV66" i="2"/>
  <c r="AV65" i="2"/>
  <c r="AW65" i="2" s="1"/>
  <c r="AV64" i="2"/>
  <c r="AW64" i="2" s="1"/>
  <c r="AV63" i="2"/>
  <c r="AW63" i="2" s="1"/>
  <c r="AW62" i="2"/>
  <c r="AV62" i="2"/>
  <c r="AV61" i="2"/>
  <c r="AW61" i="2" s="1"/>
  <c r="AV60" i="2"/>
  <c r="AW60" i="2" s="1"/>
  <c r="AV59" i="2"/>
  <c r="AW59" i="2" s="1"/>
  <c r="AW58" i="2"/>
  <c r="AV58" i="2"/>
  <c r="AV57" i="2"/>
  <c r="AW57" i="2" s="1"/>
  <c r="AV56" i="2"/>
  <c r="AW56" i="2" s="1"/>
  <c r="AV55" i="2"/>
  <c r="AW55" i="2" s="1"/>
  <c r="AW54" i="2"/>
  <c r="AV54" i="2"/>
  <c r="AV53" i="2"/>
  <c r="AW53" i="2" s="1"/>
  <c r="AV52" i="2"/>
  <c r="AW52" i="2" s="1"/>
  <c r="AV50" i="2"/>
  <c r="AW50" i="2" s="1"/>
  <c r="AW49" i="2"/>
  <c r="AV49" i="2"/>
  <c r="AV48" i="2"/>
  <c r="AW48" i="2" s="1"/>
  <c r="AV47" i="2"/>
  <c r="AW47" i="2" s="1"/>
  <c r="AV46" i="2"/>
  <c r="AW46" i="2" s="1"/>
  <c r="AW45" i="2"/>
  <c r="AV45" i="2"/>
  <c r="AV44" i="2"/>
  <c r="AW44" i="2" s="1"/>
  <c r="AV43" i="2"/>
  <c r="AW43" i="2" s="1"/>
  <c r="AV42" i="2"/>
  <c r="AW42" i="2" s="1"/>
  <c r="AW41" i="2"/>
  <c r="AV41" i="2"/>
  <c r="AV40" i="2"/>
  <c r="AW40" i="2" s="1"/>
  <c r="AV39" i="2"/>
  <c r="AW39" i="2" s="1"/>
  <c r="AV38" i="2"/>
  <c r="AW38" i="2" s="1"/>
  <c r="AW37" i="2"/>
  <c r="AV37" i="2"/>
  <c r="AV34" i="2"/>
  <c r="AW34" i="2" s="1"/>
  <c r="AV33" i="2"/>
  <c r="AW33" i="2" s="1"/>
  <c r="AV32" i="2"/>
  <c r="AW32" i="2" s="1"/>
  <c r="AW31" i="2"/>
  <c r="AV31" i="2"/>
  <c r="AV30" i="2"/>
  <c r="AW30" i="2" s="1"/>
  <c r="AV29" i="2"/>
  <c r="AW29" i="2" s="1"/>
  <c r="AV28" i="2"/>
  <c r="AW28" i="2" s="1"/>
  <c r="F28" i="2"/>
  <c r="AW27" i="2"/>
  <c r="AV27" i="2"/>
  <c r="F27" i="2"/>
  <c r="AV26" i="2"/>
  <c r="AW26" i="2" s="1"/>
  <c r="F26" i="2"/>
  <c r="AV25" i="2"/>
  <c r="AW25" i="2" s="1"/>
  <c r="AW24" i="2"/>
  <c r="AV24" i="2"/>
  <c r="AW23" i="2"/>
  <c r="AV23" i="2"/>
  <c r="AW22" i="2"/>
  <c r="AV22" i="2"/>
  <c r="F22" i="2"/>
  <c r="AW21" i="2"/>
  <c r="AV21" i="2"/>
  <c r="F21" i="2"/>
  <c r="AW20" i="2"/>
  <c r="AV20" i="2"/>
  <c r="F20" i="2"/>
  <c r="AV19" i="2"/>
  <c r="AW19" i="2" s="1"/>
  <c r="F19" i="2"/>
  <c r="J49" i="1" s="1"/>
  <c r="AW18" i="2"/>
  <c r="AV18" i="2"/>
  <c r="F18" i="2"/>
  <c r="AV17" i="2"/>
  <c r="AW17" i="2" s="1"/>
  <c r="AV16" i="2"/>
  <c r="AW16" i="2" s="1"/>
  <c r="F16" i="2"/>
  <c r="AW15" i="2"/>
  <c r="AV15" i="2"/>
  <c r="F15" i="2"/>
  <c r="AV14" i="2"/>
  <c r="AW14" i="2" s="1"/>
  <c r="AV13" i="2"/>
  <c r="AW13" i="2" s="1"/>
  <c r="F13" i="2"/>
  <c r="J50" i="1" s="1"/>
  <c r="AW11" i="2"/>
  <c r="AV11" i="2"/>
  <c r="F11" i="2"/>
  <c r="AV10" i="2"/>
  <c r="AW10" i="2" s="1"/>
  <c r="F10" i="2"/>
  <c r="AV9" i="2"/>
  <c r="AW9" i="2" s="1"/>
  <c r="F9" i="2"/>
  <c r="AV8" i="2"/>
  <c r="AW8" i="2" s="1"/>
  <c r="F8" i="2"/>
  <c r="AW7" i="2"/>
  <c r="AV7" i="2"/>
  <c r="F7" i="2"/>
  <c r="I50" i="1" s="1"/>
  <c r="G50" i="1" s="1"/>
  <c r="AW6" i="2"/>
  <c r="AV6" i="2"/>
  <c r="F6" i="2"/>
  <c r="AW5" i="2"/>
  <c r="AV5" i="2"/>
  <c r="AW4" i="2"/>
  <c r="AV4" i="2"/>
  <c r="AV3" i="2"/>
  <c r="AW3" i="2" s="1"/>
  <c r="AW2" i="2" s="1"/>
  <c r="Q1" i="2"/>
  <c r="J53" i="1"/>
  <c r="I53" i="1"/>
  <c r="G53" i="1"/>
  <c r="J52" i="1"/>
  <c r="G52" i="1" s="1"/>
  <c r="I52" i="1"/>
  <c r="C52" i="1"/>
  <c r="I51" i="1"/>
  <c r="C51" i="1"/>
  <c r="C50" i="1"/>
  <c r="C49" i="1"/>
  <c r="J48" i="1"/>
  <c r="I48" i="1"/>
  <c r="G48" i="1" s="1"/>
  <c r="C48" i="1"/>
  <c r="J47" i="1"/>
  <c r="I47" i="1"/>
  <c r="G47" i="1"/>
  <c r="C47" i="1"/>
  <c r="J46" i="1"/>
  <c r="I46" i="1"/>
  <c r="C46" i="1"/>
  <c r="J45" i="1"/>
  <c r="I45" i="1"/>
  <c r="C45" i="1"/>
  <c r="C44" i="1"/>
  <c r="C43" i="1"/>
  <c r="C42" i="1"/>
  <c r="J41" i="1"/>
  <c r="I41" i="1"/>
  <c r="C41" i="1"/>
  <c r="J40" i="1"/>
  <c r="I40" i="1"/>
  <c r="C40" i="1"/>
  <c r="J39" i="1"/>
  <c r="I39" i="1"/>
  <c r="C39" i="1"/>
  <c r="J38" i="1"/>
  <c r="I38" i="1"/>
  <c r="C38" i="1"/>
  <c r="J37" i="1"/>
  <c r="I37" i="1"/>
  <c r="C37" i="1"/>
  <c r="J36" i="1"/>
  <c r="I36" i="1"/>
  <c r="C36" i="1"/>
  <c r="J35" i="1"/>
  <c r="I35" i="1"/>
  <c r="C35" i="1"/>
  <c r="J34" i="1"/>
  <c r="I34" i="1"/>
  <c r="C34" i="1"/>
  <c r="J33" i="1"/>
  <c r="I33" i="1"/>
  <c r="C33" i="1"/>
  <c r="J32" i="1"/>
  <c r="I32" i="1"/>
  <c r="C32" i="1"/>
  <c r="J31" i="1"/>
  <c r="I31" i="1"/>
  <c r="C31" i="1"/>
  <c r="J30" i="1"/>
  <c r="I30" i="1"/>
  <c r="C30" i="1"/>
  <c r="J29" i="1"/>
  <c r="I29" i="1"/>
  <c r="C29" i="1"/>
  <c r="J28" i="1"/>
  <c r="I28" i="1"/>
  <c r="C28" i="1"/>
  <c r="J27" i="1"/>
  <c r="I27" i="1"/>
  <c r="C27" i="1"/>
  <c r="J26" i="1"/>
  <c r="I26" i="1"/>
  <c r="C26" i="1"/>
  <c r="J25" i="1"/>
  <c r="I25" i="1"/>
  <c r="C25" i="1"/>
  <c r="J24" i="1"/>
  <c r="I24" i="1"/>
  <c r="J23" i="1"/>
  <c r="I23" i="1"/>
  <c r="J22" i="1"/>
  <c r="C22" i="1"/>
  <c r="J21" i="1"/>
  <c r="I21" i="1"/>
  <c r="C21" i="1"/>
  <c r="M20" i="1"/>
  <c r="C20" i="1"/>
  <c r="M19" i="1"/>
  <c r="J19" i="1"/>
  <c r="I19" i="1"/>
  <c r="C19" i="1"/>
  <c r="M18" i="1"/>
  <c r="J18" i="1"/>
  <c r="I18" i="1"/>
  <c r="C18" i="1"/>
  <c r="M17" i="1"/>
  <c r="J17" i="1"/>
  <c r="I17" i="1"/>
  <c r="C17" i="1"/>
  <c r="M16" i="1"/>
  <c r="J16" i="1"/>
  <c r="I16" i="1"/>
  <c r="C16" i="1"/>
  <c r="M15" i="1"/>
  <c r="J15" i="1"/>
  <c r="I15" i="1"/>
  <c r="C15" i="1"/>
  <c r="M14" i="1"/>
  <c r="M21" i="1" s="1"/>
  <c r="J14" i="1"/>
  <c r="I14" i="1"/>
  <c r="C14" i="1"/>
  <c r="J13" i="1"/>
  <c r="I13" i="1"/>
  <c r="C13" i="1"/>
  <c r="J12" i="1"/>
  <c r="I12" i="1"/>
  <c r="C12" i="1"/>
  <c r="J11" i="1"/>
  <c r="I11" i="1"/>
  <c r="M10" i="1"/>
  <c r="J10" i="1"/>
  <c r="I10" i="1"/>
  <c r="J9" i="1"/>
  <c r="I9" i="1"/>
  <c r="J8" i="1"/>
  <c r="I8" i="1"/>
  <c r="J7" i="1"/>
  <c r="I7" i="1"/>
  <c r="D7" i="1"/>
  <c r="C7" i="1"/>
  <c r="J6" i="1"/>
  <c r="M9" i="1" s="1"/>
  <c r="I6" i="1"/>
  <c r="D6" i="1"/>
  <c r="C6" i="1"/>
  <c r="J5" i="1"/>
  <c r="J42" i="1" s="1"/>
  <c r="I5" i="1"/>
  <c r="I42" i="1" s="1"/>
  <c r="D5" i="1"/>
  <c r="C5" i="1"/>
  <c r="D53" i="1" l="1"/>
  <c r="J55" i="1"/>
  <c r="M5" i="1"/>
  <c r="G45" i="1"/>
  <c r="I49" i="1"/>
  <c r="G49" i="1" s="1"/>
  <c r="M8" i="1"/>
  <c r="M7" i="1" s="1"/>
  <c r="C53" i="1"/>
  <c r="M6" i="1" s="1"/>
  <c r="G55" i="1" l="1"/>
  <c r="I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한영인</author>
    <author>YEONGLAN</author>
  </authors>
  <commentList>
    <comment ref="O16" authorId="0" shapeId="0" xr:uid="{FCEF2000-46C8-4F12-B4FF-26D76125267D}">
      <text>
        <r>
          <rPr>
            <b/>
            <sz val="9"/>
            <color indexed="81"/>
            <rFont val="돋움"/>
            <family val="3"/>
            <charset val="129"/>
          </rPr>
          <t>한영인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HIT : HONGKONG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SKU : SHEKOU</t>
        </r>
      </text>
    </comment>
    <comment ref="O33" authorId="0" shapeId="0" xr:uid="{F8840F6B-B434-408A-8808-18356AB02415}">
      <text>
        <r>
          <rPr>
            <b/>
            <sz val="9"/>
            <color indexed="81"/>
            <rFont val="돋움"/>
            <family val="3"/>
            <charset val="129"/>
          </rPr>
          <t>한영인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비정기항로이나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운영사와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서비스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조율</t>
        </r>
      </text>
    </comment>
    <comment ref="AP39" authorId="0" shapeId="0" xr:uid="{1005CE94-70A1-45D4-A3B0-16E99BA58334}">
      <text>
        <r>
          <rPr>
            <b/>
            <sz val="9"/>
            <color indexed="81"/>
            <rFont val="돋움"/>
            <family val="3"/>
            <charset val="129"/>
          </rPr>
          <t>한영인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2020-06-10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선대개편으로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기항지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신규기항일자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</t>
        </r>
      </text>
    </comment>
    <comment ref="O50" authorId="0" shapeId="0" xr:uid="{156EE784-0E54-4CF3-AD2A-A52F184CE0E2}">
      <text>
        <r>
          <rPr>
            <b/>
            <sz val="9"/>
            <color indexed="81"/>
            <rFont val="돋움"/>
            <family val="3"/>
            <charset val="129"/>
          </rPr>
          <t>한영인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GWCT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NBP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기입하였으나</t>
        </r>
        <r>
          <rPr>
            <sz val="9"/>
            <color indexed="81"/>
            <rFont val="Tahoma"/>
            <family val="2"/>
          </rPr>
          <t xml:space="preserve">, NBP/NCQ </t>
        </r>
        <r>
          <rPr>
            <sz val="9"/>
            <color indexed="81"/>
            <rFont val="돋움"/>
            <family val="3"/>
            <charset val="129"/>
          </rPr>
          <t>버터플라이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서비스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GWCT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기항하는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서비스는</t>
        </r>
        <r>
          <rPr>
            <sz val="9"/>
            <color indexed="81"/>
            <rFont val="Tahoma"/>
            <family val="2"/>
          </rPr>
          <t xml:space="preserve"> NCQ</t>
        </r>
      </text>
    </comment>
    <comment ref="O51" authorId="1" shapeId="0" xr:uid="{4395D6EB-F50F-433B-A53D-E9D51000726E}">
      <text>
        <r>
          <rPr>
            <b/>
            <sz val="9"/>
            <color indexed="81"/>
            <rFont val="Tahoma"/>
            <family val="2"/>
          </rPr>
          <t>YEONGLAN:</t>
        </r>
        <r>
          <rPr>
            <sz val="9"/>
            <color indexed="81"/>
            <rFont val="Tahoma"/>
            <family val="2"/>
          </rPr>
          <t xml:space="preserve">
NCJ(N)-GWCT </t>
        </r>
        <r>
          <rPr>
            <sz val="9"/>
            <color indexed="81"/>
            <rFont val="돋움"/>
            <family val="3"/>
            <charset val="129"/>
          </rPr>
          <t>입항</t>
        </r>
        <r>
          <rPr>
            <sz val="9"/>
            <color indexed="81"/>
            <rFont val="Tahoma"/>
            <family val="2"/>
          </rPr>
          <t xml:space="preserve">
NCJ(W)-GWCT </t>
        </r>
        <r>
          <rPr>
            <sz val="9"/>
            <color indexed="81"/>
            <rFont val="돋움"/>
            <family val="3"/>
            <charset val="129"/>
          </rPr>
          <t>입항</t>
        </r>
        <r>
          <rPr>
            <sz val="9"/>
            <color indexed="81"/>
            <rFont val="Tahoma"/>
            <family val="2"/>
          </rPr>
          <t xml:space="preserve">
NCJ(€)-KIT </t>
        </r>
        <r>
          <rPr>
            <sz val="9"/>
            <color indexed="81"/>
            <rFont val="돋움"/>
            <family val="3"/>
            <charset val="129"/>
          </rPr>
          <t>입항</t>
        </r>
      </text>
    </comment>
    <comment ref="O72" authorId="0" shapeId="0" xr:uid="{1F89B798-84DF-496C-9478-F9AE9D73D76E}">
      <text>
        <r>
          <rPr>
            <b/>
            <sz val="9"/>
            <color indexed="81"/>
            <rFont val="돋움"/>
            <family val="3"/>
            <charset val="129"/>
          </rPr>
          <t>한영인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GWCT B/W </t>
        </r>
        <r>
          <rPr>
            <sz val="9"/>
            <color indexed="81"/>
            <rFont val="돋움"/>
            <family val="3"/>
            <charset val="129"/>
          </rPr>
          <t>상에는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누락</t>
        </r>
      </text>
    </comment>
    <comment ref="AP75" authorId="0" shapeId="0" xr:uid="{B69B1EE0-F93A-4166-87A9-79ED212C1D7B}">
      <text>
        <r>
          <rPr>
            <b/>
            <sz val="9"/>
            <color indexed="81"/>
            <rFont val="돋움"/>
            <family val="3"/>
            <charset val="129"/>
          </rPr>
          <t>한영인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기존</t>
        </r>
        <r>
          <rPr>
            <sz val="9"/>
            <color indexed="81"/>
            <rFont val="Tahoma"/>
            <family val="2"/>
          </rPr>
          <t xml:space="preserve"> SMGT</t>
        </r>
      </text>
    </comment>
    <comment ref="O84" authorId="0" shapeId="0" xr:uid="{C1CFA07F-0D68-4DD0-8F67-AA630558B843}">
      <text>
        <r>
          <rPr>
            <b/>
            <sz val="9"/>
            <color indexed="81"/>
            <rFont val="돋움"/>
            <family val="3"/>
            <charset val="129"/>
          </rPr>
          <t>한영인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6</t>
        </r>
        <r>
          <rPr>
            <sz val="9"/>
            <color indexed="81"/>
            <rFont val="돋움"/>
            <family val="3"/>
            <charset val="129"/>
          </rPr>
          <t>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공동운항협약에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반기마다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운항선사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</t>
        </r>
        <r>
          <rPr>
            <sz val="9"/>
            <color indexed="81"/>
            <rFont val="Tahoma"/>
            <family val="2"/>
          </rPr>
          <t>/=HS2</t>
        </r>
      </text>
    </comment>
  </commentList>
</comments>
</file>

<file path=xl/sharedStrings.xml><?xml version="1.0" encoding="utf-8"?>
<sst xmlns="http://schemas.openxmlformats.org/spreadsheetml/2006/main" count="1751" uniqueCount="641">
  <si>
    <t>집계표(2021.9.30.)</t>
    <phoneticPr fontId="5" type="noConversion"/>
  </si>
  <si>
    <t>&lt;터미널별 항로수 및 항차수&gt;</t>
    <phoneticPr fontId="5" type="noConversion"/>
  </si>
  <si>
    <t>&lt;선사별 항로수 및 항차수&gt;</t>
    <phoneticPr fontId="5" type="noConversion"/>
  </si>
  <si>
    <t>&lt;항차 기항현황&gt;</t>
    <phoneticPr fontId="5" type="noConversion"/>
  </si>
  <si>
    <t>터미널별</t>
    <phoneticPr fontId="5" type="noConversion"/>
  </si>
  <si>
    <t>항로수</t>
    <phoneticPr fontId="5" type="noConversion"/>
  </si>
  <si>
    <t>항차수/주</t>
    <phoneticPr fontId="5" type="noConversion"/>
  </si>
  <si>
    <t>선사별</t>
    <phoneticPr fontId="5" type="noConversion"/>
  </si>
  <si>
    <t>코드</t>
    <phoneticPr fontId="5" type="noConversion"/>
  </si>
  <si>
    <t>구분</t>
    <phoneticPr fontId="5" type="noConversion"/>
  </si>
  <si>
    <t>항차수/주
(공동운항)</t>
    <phoneticPr fontId="5" type="noConversion"/>
  </si>
  <si>
    <t>수</t>
    <phoneticPr fontId="5" type="noConversion"/>
  </si>
  <si>
    <t>KIT</t>
    <phoneticPr fontId="5" type="noConversion"/>
  </si>
  <si>
    <t>SM상선(SML)</t>
    <phoneticPr fontId="5" type="noConversion"/>
  </si>
  <si>
    <t>SML</t>
    <phoneticPr fontId="5" type="noConversion"/>
  </si>
  <si>
    <t>국적</t>
    <phoneticPr fontId="5" type="noConversion"/>
  </si>
  <si>
    <t>기항국가</t>
    <phoneticPr fontId="5" type="noConversion"/>
  </si>
  <si>
    <t>GWCT</t>
    <phoneticPr fontId="5" type="noConversion"/>
  </si>
  <si>
    <t>장금상선(SKR)</t>
    <phoneticPr fontId="5" type="noConversion"/>
  </si>
  <si>
    <t>SKR</t>
    <phoneticPr fontId="5" type="noConversion"/>
  </si>
  <si>
    <t>기항항만</t>
    <phoneticPr fontId="5" type="noConversion"/>
  </si>
  <si>
    <t>합   계</t>
    <phoneticPr fontId="5" type="noConversion"/>
  </si>
  <si>
    <t>흥아라인(HAS)</t>
    <phoneticPr fontId="5" type="noConversion"/>
  </si>
  <si>
    <t>HAS</t>
    <phoneticPr fontId="5" type="noConversion"/>
  </si>
  <si>
    <t>기항선사</t>
    <phoneticPr fontId="5" type="noConversion"/>
  </si>
  <si>
    <t>HMM</t>
    <phoneticPr fontId="5" type="noConversion"/>
  </si>
  <si>
    <t>고려해운(KMD)</t>
    <phoneticPr fontId="5" type="noConversion"/>
  </si>
  <si>
    <t>KMD</t>
    <phoneticPr fontId="5" type="noConversion"/>
  </si>
  <si>
    <t>외국적</t>
    <phoneticPr fontId="5" type="noConversion"/>
  </si>
  <si>
    <t>&lt;국가별 기항항만수&gt;</t>
    <phoneticPr fontId="5" type="noConversion"/>
  </si>
  <si>
    <t>팬오션(POL)</t>
    <phoneticPr fontId="5" type="noConversion"/>
  </si>
  <si>
    <t>POL</t>
    <phoneticPr fontId="5" type="noConversion"/>
  </si>
  <si>
    <t>선박척수</t>
    <phoneticPr fontId="5" type="noConversion"/>
  </si>
  <si>
    <t>항만수</t>
    <phoneticPr fontId="5" type="noConversion"/>
  </si>
  <si>
    <t>비고</t>
    <phoneticPr fontId="5" type="noConversion"/>
  </si>
  <si>
    <t>남성해운(NSL)</t>
    <phoneticPr fontId="5" type="noConversion"/>
  </si>
  <si>
    <t>NSL</t>
  </si>
  <si>
    <t>말레이시아</t>
  </si>
  <si>
    <t>범주해운(PCL)</t>
  </si>
  <si>
    <t>PCL</t>
    <phoneticPr fontId="5" type="noConversion"/>
  </si>
  <si>
    <t>&lt;요일별 기항현황&gt;</t>
    <phoneticPr fontId="5" type="noConversion"/>
  </si>
  <si>
    <t>베트남</t>
  </si>
  <si>
    <t>동진상선(DJS)</t>
    <phoneticPr fontId="5" type="noConversion"/>
  </si>
  <si>
    <t>DJS</t>
    <phoneticPr fontId="5" type="noConversion"/>
  </si>
  <si>
    <t>요일별</t>
    <phoneticPr fontId="5" type="noConversion"/>
  </si>
  <si>
    <t>싱가폴</t>
  </si>
  <si>
    <t>동영해운(DYS)</t>
    <phoneticPr fontId="5" type="noConversion"/>
  </si>
  <si>
    <t>DYS</t>
    <phoneticPr fontId="5" type="noConversion"/>
  </si>
  <si>
    <t>SUN</t>
    <phoneticPr fontId="5" type="noConversion"/>
  </si>
  <si>
    <t>인도네시아</t>
  </si>
  <si>
    <t>천경해운(CKL)</t>
    <phoneticPr fontId="5" type="noConversion"/>
  </si>
  <si>
    <t>CKL</t>
    <phoneticPr fontId="5" type="noConversion"/>
  </si>
  <si>
    <t>MON</t>
    <phoneticPr fontId="5" type="noConversion"/>
  </si>
  <si>
    <t>태국</t>
  </si>
  <si>
    <t>태영상선(TYS)</t>
    <phoneticPr fontId="5" type="noConversion"/>
  </si>
  <si>
    <t>TYS</t>
    <phoneticPr fontId="5" type="noConversion"/>
  </si>
  <si>
    <t>TUE</t>
    <phoneticPr fontId="5" type="noConversion"/>
  </si>
  <si>
    <t>필리핀</t>
  </si>
  <si>
    <t>SCL</t>
    <phoneticPr fontId="5" type="noConversion"/>
  </si>
  <si>
    <t>WED</t>
    <phoneticPr fontId="5" type="noConversion"/>
  </si>
  <si>
    <t>미얀마</t>
  </si>
  <si>
    <t>머스크라인(MAE)</t>
    <phoneticPr fontId="5" type="noConversion"/>
  </si>
  <si>
    <t>MAE</t>
    <phoneticPr fontId="5" type="noConversion"/>
  </si>
  <si>
    <t>THU</t>
    <phoneticPr fontId="5" type="noConversion"/>
  </si>
  <si>
    <t>캄보디아</t>
    <phoneticPr fontId="5" type="noConversion"/>
  </si>
  <si>
    <t>MCC</t>
    <phoneticPr fontId="5" type="noConversion"/>
  </si>
  <si>
    <t>FRI</t>
    <phoneticPr fontId="5" type="noConversion"/>
  </si>
  <si>
    <t>대만</t>
  </si>
  <si>
    <t>ZIM LINE</t>
    <phoneticPr fontId="5" type="noConversion"/>
  </si>
  <si>
    <t>RSS</t>
    <phoneticPr fontId="5" type="noConversion"/>
  </si>
  <si>
    <t>SAT</t>
    <phoneticPr fontId="5" type="noConversion"/>
  </si>
  <si>
    <t>대한민국</t>
  </si>
  <si>
    <t>APL</t>
    <phoneticPr fontId="5" type="noConversion"/>
  </si>
  <si>
    <t>합계</t>
    <phoneticPr fontId="5" type="noConversion"/>
  </si>
  <si>
    <t>일본</t>
  </si>
  <si>
    <t>Co-Heung Line(COH)</t>
    <phoneticPr fontId="5" type="noConversion"/>
  </si>
  <si>
    <t>COH</t>
    <phoneticPr fontId="5" type="noConversion"/>
  </si>
  <si>
    <t>중국</t>
  </si>
  <si>
    <t>완하이라인(WHL)</t>
    <phoneticPr fontId="5" type="noConversion"/>
  </si>
  <si>
    <t>WHL</t>
    <phoneticPr fontId="5" type="noConversion"/>
  </si>
  <si>
    <t>러시아</t>
  </si>
  <si>
    <t>양밍라인(YML)</t>
    <phoneticPr fontId="5" type="noConversion"/>
  </si>
  <si>
    <t>YML</t>
    <phoneticPr fontId="5" type="noConversion"/>
  </si>
  <si>
    <t>미국</t>
  </si>
  <si>
    <t>EAS</t>
    <phoneticPr fontId="5" type="noConversion"/>
  </si>
  <si>
    <t>캐나다</t>
  </si>
  <si>
    <t>TS라인(TSL)</t>
    <phoneticPr fontId="5" type="noConversion"/>
  </si>
  <si>
    <t>TSL</t>
    <phoneticPr fontId="5" type="noConversion"/>
  </si>
  <si>
    <t>스페인</t>
  </si>
  <si>
    <t>CMA-CGM</t>
    <phoneticPr fontId="5" type="noConversion"/>
  </si>
  <si>
    <t>CMA</t>
    <phoneticPr fontId="5" type="noConversion"/>
  </si>
  <si>
    <t>독일</t>
  </si>
  <si>
    <t>에버그린(EMC)</t>
    <phoneticPr fontId="5" type="noConversion"/>
  </si>
  <si>
    <t>EMC</t>
    <phoneticPr fontId="5" type="noConversion"/>
  </si>
  <si>
    <t>폴란드</t>
  </si>
  <si>
    <t>시노트란스(SNT)</t>
    <phoneticPr fontId="5" type="noConversion"/>
  </si>
  <si>
    <t>SNT</t>
    <phoneticPr fontId="5" type="noConversion"/>
  </si>
  <si>
    <t>네덜란드</t>
    <phoneticPr fontId="5" type="noConversion"/>
  </si>
  <si>
    <t>쏘패스트코리아(SFK)</t>
    <phoneticPr fontId="5" type="noConversion"/>
  </si>
  <si>
    <t>SFK</t>
  </si>
  <si>
    <t>덴마크</t>
    <phoneticPr fontId="5" type="noConversion"/>
  </si>
  <si>
    <t>MSC</t>
    <phoneticPr fontId="5" type="noConversion"/>
  </si>
  <si>
    <t>영국</t>
    <phoneticPr fontId="5" type="noConversion"/>
  </si>
  <si>
    <t>CNC</t>
    <phoneticPr fontId="5" type="noConversion"/>
  </si>
  <si>
    <t>프랑스</t>
    <phoneticPr fontId="5" type="noConversion"/>
  </si>
  <si>
    <t>Hapag-Lloyd(HLC)</t>
    <phoneticPr fontId="5" type="noConversion"/>
  </si>
  <si>
    <t>HLC</t>
    <phoneticPr fontId="5" type="noConversion"/>
  </si>
  <si>
    <t>벨기에</t>
    <phoneticPr fontId="5" type="noConversion"/>
  </si>
  <si>
    <t>OOCL</t>
    <phoneticPr fontId="5" type="noConversion"/>
  </si>
  <si>
    <t>그리스</t>
    <phoneticPr fontId="5" type="noConversion"/>
  </si>
  <si>
    <t>ONE</t>
    <phoneticPr fontId="5" type="noConversion"/>
  </si>
  <si>
    <t>멕시코</t>
  </si>
  <si>
    <t>ZIM</t>
    <phoneticPr fontId="5" type="noConversion"/>
  </si>
  <si>
    <t>칠레</t>
  </si>
  <si>
    <t>Cosco Shipping</t>
    <phoneticPr fontId="5" type="noConversion"/>
  </si>
  <si>
    <t>COS</t>
    <phoneticPr fontId="5" type="noConversion"/>
  </si>
  <si>
    <t>콜롬비아</t>
  </si>
  <si>
    <t>PIL</t>
    <phoneticPr fontId="5" type="noConversion"/>
  </si>
  <si>
    <t>파나마</t>
  </si>
  <si>
    <t>GFS</t>
    <phoneticPr fontId="5" type="noConversion"/>
  </si>
  <si>
    <t>페루</t>
  </si>
  <si>
    <t>SITC</t>
    <phoneticPr fontId="5" type="noConversion"/>
  </si>
  <si>
    <t>HYS</t>
    <phoneticPr fontId="5" type="noConversion"/>
  </si>
  <si>
    <t>UAE</t>
  </si>
  <si>
    <t>ESL</t>
    <phoneticPr fontId="5" type="noConversion"/>
  </si>
  <si>
    <t>사우디아라비아</t>
  </si>
  <si>
    <t>합    계</t>
    <phoneticPr fontId="5" type="noConversion"/>
  </si>
  <si>
    <t>스리랑카</t>
  </si>
  <si>
    <t>인도</t>
  </si>
  <si>
    <t>방향별</t>
    <phoneticPr fontId="5" type="noConversion"/>
  </si>
  <si>
    <t>파키스탄</t>
  </si>
  <si>
    <t>북미</t>
    <phoneticPr fontId="5" type="noConversion"/>
  </si>
  <si>
    <t>카타르</t>
  </si>
  <si>
    <t>중남미</t>
    <phoneticPr fontId="5" type="noConversion"/>
  </si>
  <si>
    <t>오만</t>
  </si>
  <si>
    <t>유럽</t>
  </si>
  <si>
    <t>이집트</t>
    <phoneticPr fontId="5" type="noConversion"/>
  </si>
  <si>
    <t>중동</t>
    <phoneticPr fontId="5" type="noConversion"/>
  </si>
  <si>
    <t>이란</t>
    <phoneticPr fontId="5" type="noConversion"/>
  </si>
  <si>
    <t>동북아</t>
    <phoneticPr fontId="5" type="noConversion"/>
  </si>
  <si>
    <t>토고</t>
  </si>
  <si>
    <t>동남아</t>
    <phoneticPr fontId="5" type="noConversion"/>
  </si>
  <si>
    <t>남아공</t>
  </si>
  <si>
    <t>러시아</t>
    <phoneticPr fontId="5" type="noConversion"/>
  </si>
  <si>
    <t>모리셔스</t>
  </si>
  <si>
    <t>아프리카</t>
    <phoneticPr fontId="5" type="noConversion"/>
  </si>
  <si>
    <t>연안</t>
    <phoneticPr fontId="5" type="noConversion"/>
  </si>
  <si>
    <t>지중해</t>
    <phoneticPr fontId="5" type="noConversion"/>
  </si>
  <si>
    <t>※ 광양항 기항현황 및 Berth Window는 선사측 자료를 우선하나, 선사측 자료가 없거나 미비한 경우 운영사 자료를 활용하므로 선사와 운영사 자료와 다소 차이가 있을 수 있음을 밝힙니다.</t>
    <phoneticPr fontId="5" type="noConversion"/>
  </si>
  <si>
    <r>
      <t xml:space="preserve">&lt; </t>
    </r>
    <r>
      <rPr>
        <b/>
        <sz val="25"/>
        <color indexed="8"/>
        <rFont val="맑은 고딕"/>
        <family val="3"/>
        <charset val="129"/>
      </rPr>
      <t>광양항 정기 컨테이너 서비스 현황 &gt;</t>
    </r>
    <phoneticPr fontId="5" type="noConversion"/>
  </si>
  <si>
    <t>Callao</t>
  </si>
  <si>
    <t>No.</t>
    <phoneticPr fontId="5" type="noConversion"/>
  </si>
  <si>
    <t>항차</t>
    <phoneticPr fontId="5" type="noConversion"/>
  </si>
  <si>
    <t>Terminal</t>
    <phoneticPr fontId="5" type="noConversion"/>
  </si>
  <si>
    <t>Company</t>
    <phoneticPr fontId="5" type="noConversion"/>
  </si>
  <si>
    <t>Flag</t>
    <phoneticPr fontId="5" type="noConversion"/>
  </si>
  <si>
    <t>Alliance</t>
    <phoneticPr fontId="5" type="noConversion"/>
  </si>
  <si>
    <t>Code</t>
    <phoneticPr fontId="5" type="noConversion"/>
  </si>
  <si>
    <t>Co-Company</t>
    <phoneticPr fontId="5" type="noConversion"/>
  </si>
  <si>
    <t>Route</t>
    <phoneticPr fontId="5" type="noConversion"/>
  </si>
  <si>
    <t>Route-2</t>
    <phoneticPr fontId="5" type="noConversion"/>
  </si>
  <si>
    <t>Port Rotation</t>
    <phoneticPr fontId="5" type="noConversion"/>
  </si>
  <si>
    <t>Vessel
Capacity</t>
    <phoneticPr fontId="5" type="noConversion"/>
  </si>
  <si>
    <t>Vessel company</t>
    <phoneticPr fontId="5" type="noConversion"/>
  </si>
  <si>
    <t>Week</t>
    <phoneticPr fontId="5" type="noConversion"/>
  </si>
  <si>
    <t>신규
기항일자</t>
    <phoneticPr fontId="5" type="noConversion"/>
  </si>
  <si>
    <t>선박수</t>
    <phoneticPr fontId="5" type="noConversion"/>
  </si>
  <si>
    <t>선사수</t>
    <phoneticPr fontId="5" type="noConversion"/>
  </si>
  <si>
    <t>참고사항</t>
    <phoneticPr fontId="5" type="noConversion"/>
  </si>
  <si>
    <t>Sihanoukville</t>
  </si>
  <si>
    <t>Manila</t>
  </si>
  <si>
    <t>외국적</t>
  </si>
  <si>
    <t>동북아</t>
  </si>
  <si>
    <t>AK6</t>
    <phoneticPr fontId="5" type="noConversion"/>
  </si>
  <si>
    <t>Southeast &amp; South Aisa AK-6</t>
    <phoneticPr fontId="5" type="noConversion"/>
  </si>
  <si>
    <t>Kwangyang</t>
  </si>
  <si>
    <t>Ningbo</t>
  </si>
  <si>
    <t>Shanghai</t>
  </si>
  <si>
    <t>Busan</t>
  </si>
  <si>
    <t>Ulsan</t>
  </si>
  <si>
    <t>COH(1)</t>
  </si>
  <si>
    <t>SUN</t>
  </si>
  <si>
    <t>Sultan Kudarat</t>
  </si>
  <si>
    <t>CPNW</t>
    <phoneticPr fontId="5" type="noConversion"/>
  </si>
  <si>
    <t>Colombus Pacific North West</t>
    <phoneticPr fontId="5" type="noConversion"/>
  </si>
  <si>
    <t>Kwangyang</t>
    <phoneticPr fontId="5" type="noConversion"/>
  </si>
  <si>
    <t>Yantian</t>
    <phoneticPr fontId="5" type="noConversion"/>
  </si>
  <si>
    <t>Xiamen</t>
    <phoneticPr fontId="5" type="noConversion"/>
  </si>
  <si>
    <t>Ningbo</t>
    <phoneticPr fontId="5" type="noConversion"/>
  </si>
  <si>
    <t>Shanghai</t>
    <phoneticPr fontId="5" type="noConversion"/>
  </si>
  <si>
    <t>Busan</t>
    <phoneticPr fontId="5" type="noConversion"/>
  </si>
  <si>
    <t>Seattle</t>
    <phoneticPr fontId="5" type="noConversion"/>
  </si>
  <si>
    <t>Vancouver</t>
    <phoneticPr fontId="5" type="noConversion"/>
  </si>
  <si>
    <t>CMA(5)</t>
    <phoneticPr fontId="5" type="noConversion"/>
  </si>
  <si>
    <t>GSX</t>
    <phoneticPr fontId="5" type="noConversion"/>
  </si>
  <si>
    <t>Guam Saipan Express</t>
    <phoneticPr fontId="5" type="noConversion"/>
  </si>
  <si>
    <t>Yokohama</t>
    <phoneticPr fontId="5" type="noConversion"/>
  </si>
  <si>
    <t>Guam</t>
    <phoneticPr fontId="5" type="noConversion"/>
  </si>
  <si>
    <t>Saipan</t>
    <phoneticPr fontId="5" type="noConversion"/>
  </si>
  <si>
    <t>APL(4)</t>
    <phoneticPr fontId="5" type="noConversion"/>
  </si>
  <si>
    <r>
      <rPr>
        <sz val="11"/>
        <color indexed="8"/>
        <rFont val="맑은 고딕"/>
        <family val="3"/>
        <charset val="129"/>
      </rPr>
      <t>동남아</t>
    </r>
    <phoneticPr fontId="5" type="noConversion"/>
  </si>
  <si>
    <t>KVX</t>
    <phoneticPr fontId="5" type="noConversion"/>
  </si>
  <si>
    <t>Korea Vietnam Express</t>
    <phoneticPr fontId="5" type="noConversion"/>
  </si>
  <si>
    <t>Shekou</t>
    <phoneticPr fontId="5" type="noConversion"/>
  </si>
  <si>
    <t>Hochiminh</t>
    <phoneticPr fontId="5" type="noConversion"/>
  </si>
  <si>
    <t>Laemchabang</t>
    <phoneticPr fontId="5" type="noConversion"/>
  </si>
  <si>
    <t>Bangkok</t>
    <phoneticPr fontId="5" type="noConversion"/>
  </si>
  <si>
    <t>Incheon</t>
    <phoneticPr fontId="5" type="noConversion"/>
  </si>
  <si>
    <t>HMM(2), KMD(1)</t>
    <phoneticPr fontId="5" type="noConversion"/>
  </si>
  <si>
    <r>
      <rPr>
        <sz val="11"/>
        <color theme="1"/>
        <rFont val="맑은 고딕"/>
        <family val="3"/>
        <charset val="129"/>
      </rPr>
      <t>고려해운(KMD)</t>
    </r>
    <phoneticPr fontId="5" type="noConversion"/>
  </si>
  <si>
    <t>KMS2</t>
    <phoneticPr fontId="5" type="noConversion"/>
  </si>
  <si>
    <t>Korea Malaysia Service</t>
    <phoneticPr fontId="5" type="noConversion"/>
  </si>
  <si>
    <t>Hongkong</t>
    <phoneticPr fontId="5" type="noConversion"/>
  </si>
  <si>
    <t>Singapore</t>
    <phoneticPr fontId="5" type="noConversion"/>
  </si>
  <si>
    <t>Port Klang</t>
    <phoneticPr fontId="5" type="noConversion"/>
  </si>
  <si>
    <t>Penang</t>
    <phoneticPr fontId="5" type="noConversion"/>
  </si>
  <si>
    <t>Pohang</t>
    <phoneticPr fontId="5" type="noConversion"/>
  </si>
  <si>
    <t>Ulsan</t>
    <phoneticPr fontId="5" type="noConversion"/>
  </si>
  <si>
    <t>2,500~3,000</t>
    <phoneticPr fontId="5" type="noConversion"/>
  </si>
  <si>
    <t>KMD(4)</t>
    <phoneticPr fontId="5" type="noConversion"/>
  </si>
  <si>
    <t>KI1</t>
    <phoneticPr fontId="5" type="noConversion"/>
  </si>
  <si>
    <t>Korea Indonesia Service1</t>
    <phoneticPr fontId="5" type="noConversion"/>
  </si>
  <si>
    <t>Jakarta</t>
    <phoneticPr fontId="5" type="noConversion"/>
  </si>
  <si>
    <t>Surabaya</t>
    <phoneticPr fontId="5" type="noConversion"/>
  </si>
  <si>
    <t>4400~5400</t>
    <phoneticPr fontId="5" type="noConversion"/>
  </si>
  <si>
    <t>HMM(1), KMD(2), SKR(1)</t>
    <phoneticPr fontId="5" type="noConversion"/>
  </si>
  <si>
    <t>CKI2</t>
    <phoneticPr fontId="5" type="noConversion"/>
  </si>
  <si>
    <t>China Korea Indonesia 2</t>
    <phoneticPr fontId="5" type="noConversion"/>
  </si>
  <si>
    <t>Surabaya</t>
    <phoneticPr fontId="21" type="noConversion"/>
  </si>
  <si>
    <t>VTS</t>
    <phoneticPr fontId="5" type="noConversion"/>
  </si>
  <si>
    <t>Vietnam Tailland Service</t>
    <phoneticPr fontId="5" type="noConversion"/>
  </si>
  <si>
    <t>hochiminh</t>
    <phoneticPr fontId="5" type="noConversion"/>
  </si>
  <si>
    <t>1200~1600</t>
    <phoneticPr fontId="5" type="noConversion"/>
  </si>
  <si>
    <t>KMD(1), SKR(1), CKL(1)</t>
    <phoneticPr fontId="5" type="noConversion"/>
  </si>
  <si>
    <t>AIS</t>
    <phoneticPr fontId="5" type="noConversion"/>
  </si>
  <si>
    <t>Asia India Service</t>
    <phoneticPr fontId="5" type="noConversion"/>
  </si>
  <si>
    <t>Nhava Sheva</t>
    <phoneticPr fontId="5" type="noConversion"/>
  </si>
  <si>
    <t>Mundra</t>
    <phoneticPr fontId="5" type="noConversion"/>
  </si>
  <si>
    <t>Karachi</t>
    <phoneticPr fontId="5" type="noConversion"/>
  </si>
  <si>
    <t>Qingdao</t>
    <phoneticPr fontId="5" type="noConversion"/>
  </si>
  <si>
    <t>4,600~5,500</t>
    <phoneticPr fontId="5" type="noConversion"/>
  </si>
  <si>
    <t>KMD(5), TSL(1), COS(1), ESL(1)</t>
    <phoneticPr fontId="5" type="noConversion"/>
  </si>
  <si>
    <t>NSL</t>
    <phoneticPr fontId="5" type="noConversion"/>
  </si>
  <si>
    <t>NKT</t>
    <phoneticPr fontId="5" type="noConversion"/>
  </si>
  <si>
    <t>New Korea Thailand</t>
    <phoneticPr fontId="5" type="noConversion"/>
  </si>
  <si>
    <t>Saigon</t>
    <phoneticPr fontId="5" type="noConversion"/>
  </si>
  <si>
    <t>KMD(1), NSL(1), CKL(1)</t>
    <phoneticPr fontId="5" type="noConversion"/>
  </si>
  <si>
    <t>KSH</t>
    <phoneticPr fontId="5" type="noConversion"/>
  </si>
  <si>
    <t>Korea Shantou Haiphong</t>
    <phoneticPr fontId="5" type="noConversion"/>
  </si>
  <si>
    <t>Haiphong</t>
    <phoneticPr fontId="5" type="noConversion"/>
  </si>
  <si>
    <t>Shantou</t>
    <phoneticPr fontId="5" type="noConversion"/>
  </si>
  <si>
    <t>Fuqing</t>
    <phoneticPr fontId="5" type="noConversion"/>
  </si>
  <si>
    <t>KMD(1),CKL(1)</t>
    <phoneticPr fontId="5" type="noConversion"/>
  </si>
  <si>
    <t>KHP</t>
    <phoneticPr fontId="5" type="noConversion"/>
  </si>
  <si>
    <t>Korea P Haiphong Service</t>
    <phoneticPr fontId="5" type="noConversion"/>
  </si>
  <si>
    <t>KMD(1),NSL(1)</t>
    <phoneticPr fontId="5" type="noConversion"/>
  </si>
  <si>
    <t>KHS</t>
    <phoneticPr fontId="5" type="noConversion"/>
  </si>
  <si>
    <t>KMD HAS SKR Thailand</t>
    <phoneticPr fontId="5" type="noConversion"/>
  </si>
  <si>
    <t>SKR(1), HAS(1), KMD(1)</t>
    <phoneticPr fontId="5" type="noConversion"/>
  </si>
  <si>
    <r>
      <t>TS</t>
    </r>
    <r>
      <rPr>
        <sz val="11"/>
        <color theme="1"/>
        <rFont val="맑은 고딕"/>
        <family val="3"/>
        <charset val="129"/>
      </rPr>
      <t>라인(TSL)</t>
    </r>
    <phoneticPr fontId="5" type="noConversion"/>
  </si>
  <si>
    <t>JTK3</t>
    <phoneticPr fontId="5" type="noConversion"/>
  </si>
  <si>
    <t>Japan Taiwan Vietnam</t>
    <phoneticPr fontId="5" type="noConversion"/>
  </si>
  <si>
    <t>Keelung</t>
    <phoneticPr fontId="5" type="noConversion"/>
  </si>
  <si>
    <t>Taichung</t>
    <phoneticPr fontId="5" type="noConversion"/>
  </si>
  <si>
    <t>Osaka</t>
    <phoneticPr fontId="5" type="noConversion"/>
  </si>
  <si>
    <t>Kobe</t>
    <phoneticPr fontId="5" type="noConversion"/>
  </si>
  <si>
    <t>Moji</t>
    <phoneticPr fontId="5" type="noConversion"/>
  </si>
  <si>
    <t>TSL(3)</t>
    <phoneticPr fontId="5" type="noConversion"/>
  </si>
  <si>
    <t>TS라인(TSL)</t>
  </si>
  <si>
    <t>KMD</t>
  </si>
  <si>
    <t>KTH</t>
    <phoneticPr fontId="5" type="noConversion"/>
  </si>
  <si>
    <t>Korea Taiwan HongKong</t>
    <phoneticPr fontId="5" type="noConversion"/>
  </si>
  <si>
    <t>Kaohsiung</t>
    <phoneticPr fontId="5" type="noConversion"/>
  </si>
  <si>
    <t>Taichung</t>
    <phoneticPr fontId="21" type="noConversion"/>
  </si>
  <si>
    <t>TSL(1), YML(1)</t>
    <phoneticPr fontId="5" type="noConversion"/>
  </si>
  <si>
    <r>
      <rPr>
        <sz val="11"/>
        <color indexed="8"/>
        <rFont val="맑은 고딕"/>
        <family val="3"/>
        <charset val="129"/>
      </rPr>
      <t>동북아</t>
    </r>
    <phoneticPr fontId="5" type="noConversion"/>
  </si>
  <si>
    <t>KCK</t>
    <phoneticPr fontId="5" type="noConversion"/>
  </si>
  <si>
    <t>Korea China Korea</t>
    <phoneticPr fontId="5" type="noConversion"/>
  </si>
  <si>
    <t>EAS(1)</t>
    <phoneticPr fontId="5" type="noConversion"/>
  </si>
  <si>
    <t>중국</t>
    <phoneticPr fontId="5" type="noConversion"/>
  </si>
  <si>
    <t>KCK1</t>
    <phoneticPr fontId="5" type="noConversion"/>
  </si>
  <si>
    <t>Korea China Korea 1</t>
    <phoneticPr fontId="5" type="noConversion"/>
  </si>
  <si>
    <t>KCK2</t>
    <phoneticPr fontId="5" type="noConversion"/>
  </si>
  <si>
    <t>Korea China Korea 2</t>
    <phoneticPr fontId="5" type="noConversion"/>
  </si>
  <si>
    <t>Lianyungang</t>
    <phoneticPr fontId="5" type="noConversion"/>
  </si>
  <si>
    <t>KCK3</t>
    <phoneticPr fontId="5" type="noConversion"/>
  </si>
  <si>
    <t>Korea China Korea 3</t>
    <phoneticPr fontId="5" type="noConversion"/>
  </si>
  <si>
    <t>Yantai</t>
    <phoneticPr fontId="5" type="noConversion"/>
  </si>
  <si>
    <t>Tianjin</t>
    <phoneticPr fontId="21" type="noConversion"/>
  </si>
  <si>
    <t>KCK4</t>
    <phoneticPr fontId="5" type="noConversion"/>
  </si>
  <si>
    <t>Korea China Korea 4</t>
    <phoneticPr fontId="5" type="noConversion"/>
  </si>
  <si>
    <t>Tianjin</t>
  </si>
  <si>
    <t>Dalian</t>
    <phoneticPr fontId="5" type="noConversion"/>
  </si>
  <si>
    <t>완하이라인(WHL)</t>
  </si>
  <si>
    <t>WHL</t>
  </si>
  <si>
    <t>CNC</t>
  </si>
  <si>
    <t>동남아</t>
  </si>
  <si>
    <t>KVS</t>
  </si>
  <si>
    <t>Korea Vietnam Service</t>
  </si>
  <si>
    <t>Taipei</t>
  </si>
  <si>
    <t>Taichung</t>
  </si>
  <si>
    <t>Cat Lai</t>
  </si>
  <si>
    <t>Port Klang</t>
  </si>
  <si>
    <t>Kaohsiung</t>
  </si>
  <si>
    <t>Incheon</t>
  </si>
  <si>
    <t>WHL(4)</t>
    <phoneticPr fontId="5" type="noConversion"/>
  </si>
  <si>
    <t>FRI</t>
  </si>
  <si>
    <t>SKR</t>
  </si>
  <si>
    <t>EMC</t>
  </si>
  <si>
    <t>KSS</t>
  </si>
  <si>
    <t>Korea South East Asia Service</t>
  </si>
  <si>
    <t>Shekou</t>
  </si>
  <si>
    <t>Singapore</t>
  </si>
  <si>
    <t>Penang</t>
  </si>
  <si>
    <t>Pasir Gudang</t>
  </si>
  <si>
    <t>Hongkong</t>
  </si>
  <si>
    <t>WHL(4)</t>
  </si>
  <si>
    <t>JKH</t>
  </si>
  <si>
    <t>Japan Korea Haipong</t>
  </si>
  <si>
    <t>Keelung</t>
  </si>
  <si>
    <t>Haiphong</t>
  </si>
  <si>
    <t>Xiamen</t>
  </si>
  <si>
    <t>Hakata</t>
  </si>
  <si>
    <t>Moji</t>
  </si>
  <si>
    <t>WHL(3)</t>
  </si>
  <si>
    <r>
      <rPr>
        <sz val="11"/>
        <color theme="1"/>
        <rFont val="맑은 고딕"/>
        <family val="3"/>
        <charset val="129"/>
      </rPr>
      <t>에버그린(EMC)</t>
    </r>
    <phoneticPr fontId="5" type="noConversion"/>
  </si>
  <si>
    <t>NSB</t>
    <phoneticPr fontId="5" type="noConversion"/>
  </si>
  <si>
    <t>North East Asia-South East Asia</t>
    <phoneticPr fontId="5" type="noConversion"/>
  </si>
  <si>
    <t>Taipei</t>
    <phoneticPr fontId="5" type="noConversion"/>
  </si>
  <si>
    <t>Pasir Gudang</t>
    <phoneticPr fontId="5" type="noConversion"/>
  </si>
  <si>
    <t>Tanjung Pelepas</t>
    <phoneticPr fontId="5" type="noConversion"/>
  </si>
  <si>
    <t>Manila</t>
    <phoneticPr fontId="5" type="noConversion"/>
  </si>
  <si>
    <t>Hakata</t>
    <phoneticPr fontId="5" type="noConversion"/>
  </si>
  <si>
    <t>2,700~3,500</t>
    <phoneticPr fontId="5" type="noConversion"/>
  </si>
  <si>
    <t>EMC(4)</t>
    <phoneticPr fontId="5" type="noConversion"/>
  </si>
  <si>
    <r>
      <rPr>
        <sz val="11"/>
        <color theme="1"/>
        <rFont val="맑은 고딕"/>
        <family val="3"/>
        <charset val="129"/>
      </rPr>
      <t>동진상선(DJS)</t>
    </r>
    <phoneticPr fontId="5" type="noConversion"/>
  </si>
  <si>
    <t>KCJ</t>
    <phoneticPr fontId="5" type="noConversion"/>
  </si>
  <si>
    <t>Korea China Japan</t>
    <phoneticPr fontId="5" type="noConversion"/>
  </si>
  <si>
    <t>Hibikinada</t>
    <phoneticPr fontId="5" type="noConversion"/>
  </si>
  <si>
    <t>DJS(1)</t>
    <phoneticPr fontId="5" type="noConversion"/>
  </si>
  <si>
    <t>한중일</t>
    <phoneticPr fontId="5" type="noConversion"/>
  </si>
  <si>
    <r>
      <rPr>
        <sz val="11"/>
        <color theme="1"/>
        <rFont val="맑은 고딕"/>
        <family val="3"/>
        <charset val="129"/>
      </rPr>
      <t>범주해운(PCL)</t>
    </r>
    <phoneticPr fontId="5" type="noConversion"/>
  </si>
  <si>
    <t>NSS(CJ1)</t>
    <phoneticPr fontId="5" type="noConversion"/>
  </si>
  <si>
    <t>China Japan Service 1</t>
    <phoneticPr fontId="5" type="noConversion"/>
  </si>
  <si>
    <t>Niigata</t>
    <phoneticPr fontId="5" type="noConversion"/>
  </si>
  <si>
    <t>Toyamashinko</t>
    <phoneticPr fontId="5" type="noConversion"/>
  </si>
  <si>
    <t>Kanazawa</t>
    <phoneticPr fontId="5" type="noConversion"/>
  </si>
  <si>
    <t>800~1,000</t>
    <phoneticPr fontId="5" type="noConversion"/>
  </si>
  <si>
    <t>PCL(1)</t>
    <phoneticPr fontId="5" type="noConversion"/>
  </si>
  <si>
    <t>범주해운(PCL)</t>
    <phoneticPr fontId="5" type="noConversion"/>
  </si>
  <si>
    <t>CN1</t>
    <phoneticPr fontId="5" type="noConversion"/>
  </si>
  <si>
    <t>Yantai Qingdao Service</t>
    <phoneticPr fontId="5" type="noConversion"/>
  </si>
  <si>
    <t>PCL(1)</t>
  </si>
  <si>
    <t>남성해운(NSL)</t>
  </si>
  <si>
    <t>국적</t>
  </si>
  <si>
    <t>CKL</t>
  </si>
  <si>
    <t>PCL</t>
  </si>
  <si>
    <t>KVT</t>
  </si>
  <si>
    <t>Korea Vietnam Thailand Service</t>
  </si>
  <si>
    <t>Hochiminh</t>
  </si>
  <si>
    <t>Laemchabang</t>
  </si>
  <si>
    <t>Bangkok</t>
  </si>
  <si>
    <t>NSL(1), CKL(1), PCL(1)</t>
  </si>
  <si>
    <t>NS3</t>
    <phoneticPr fontId="5" type="noConversion"/>
  </si>
  <si>
    <t>NCS Shuttle 3</t>
    <phoneticPr fontId="5" type="noConversion"/>
  </si>
  <si>
    <t>NSL(1)</t>
    <phoneticPr fontId="5" type="noConversion"/>
  </si>
  <si>
    <t>NBP(W)</t>
    <phoneticPr fontId="5" type="noConversion"/>
  </si>
  <si>
    <t>New Bohai Pendulum</t>
    <phoneticPr fontId="5" type="noConversion"/>
  </si>
  <si>
    <t>Kwangyang(GWCT)</t>
    <phoneticPr fontId="5" type="noConversion"/>
  </si>
  <si>
    <t>6월 1주차 이전</t>
    <phoneticPr fontId="5" type="noConversion"/>
  </si>
  <si>
    <t>NSL(3), KMD(2)</t>
    <phoneticPr fontId="5" type="noConversion"/>
  </si>
  <si>
    <t>KDS</t>
    <phoneticPr fontId="5" type="noConversion"/>
  </si>
  <si>
    <t>Kwangyang Donghae Service</t>
    <phoneticPr fontId="5" type="noConversion"/>
  </si>
  <si>
    <t>Donghae</t>
    <phoneticPr fontId="5" type="noConversion"/>
  </si>
  <si>
    <t>SCL(2)</t>
    <phoneticPr fontId="5" type="noConversion"/>
  </si>
  <si>
    <t>AK23</t>
    <phoneticPr fontId="5" type="noConversion"/>
  </si>
  <si>
    <t>Southeast &amp; South Aisa AK-23</t>
    <phoneticPr fontId="5" type="noConversion"/>
  </si>
  <si>
    <t>COH(1)</t>
    <phoneticPr fontId="5" type="noConversion"/>
  </si>
  <si>
    <t>NCJ</t>
  </si>
  <si>
    <t>Nanjin China Japan Service</t>
  </si>
  <si>
    <t>Shibushi</t>
    <phoneticPr fontId="5" type="noConversion"/>
  </si>
  <si>
    <t>Onahama</t>
    <phoneticPr fontId="5" type="noConversion"/>
  </si>
  <si>
    <t>Shimizu</t>
    <phoneticPr fontId="5" type="noConversion"/>
  </si>
  <si>
    <t>Hachinohe</t>
    <phoneticPr fontId="5" type="noConversion"/>
  </si>
  <si>
    <t>NSL(2), KMD(1)</t>
    <phoneticPr fontId="5" type="noConversion"/>
  </si>
  <si>
    <t>WED</t>
  </si>
  <si>
    <t>한중일</t>
  </si>
  <si>
    <t>AEM3</t>
    <phoneticPr fontId="5" type="noConversion"/>
  </si>
  <si>
    <t>Asia Mediterranean Loop 3</t>
    <phoneticPr fontId="5" type="noConversion"/>
  </si>
  <si>
    <t>Port Said</t>
    <phoneticPr fontId="5" type="noConversion"/>
  </si>
  <si>
    <t>Beirut</t>
    <phoneticPr fontId="5" type="noConversion"/>
  </si>
  <si>
    <t>Tripoli</t>
    <phoneticPr fontId="5" type="noConversion"/>
  </si>
  <si>
    <t>Istanbul</t>
    <phoneticPr fontId="5" type="noConversion"/>
  </si>
  <si>
    <t>Ambari</t>
    <phoneticPr fontId="5" type="noConversion"/>
  </si>
  <si>
    <t>CND</t>
    <phoneticPr fontId="5" type="noConversion"/>
  </si>
  <si>
    <t>Odessa</t>
    <phoneticPr fontId="5" type="noConversion"/>
  </si>
  <si>
    <t>Piraeus</t>
    <phoneticPr fontId="5" type="noConversion"/>
  </si>
  <si>
    <t>Jeddah</t>
    <phoneticPr fontId="5" type="noConversion"/>
  </si>
  <si>
    <t>Port Kelang</t>
    <phoneticPr fontId="5" type="noConversion"/>
  </si>
  <si>
    <t>COS(5),CMA(5)</t>
    <phoneticPr fontId="5" type="noConversion"/>
  </si>
  <si>
    <t>GWCT</t>
  </si>
  <si>
    <t>머스크라인(MAE)</t>
  </si>
  <si>
    <t>MAE</t>
  </si>
  <si>
    <t>MSC</t>
  </si>
  <si>
    <t>NEU2</t>
    <phoneticPr fontId="5" type="noConversion"/>
  </si>
  <si>
    <t xml:space="preserve">Asia Europe 10 </t>
  </si>
  <si>
    <t>Yantian</t>
  </si>
  <si>
    <t>Tanjung Pelepas</t>
  </si>
  <si>
    <t>Algeciras</t>
  </si>
  <si>
    <t>Gdansk</t>
  </si>
  <si>
    <t>Bremerhaven</t>
    <phoneticPr fontId="5" type="noConversion"/>
  </si>
  <si>
    <t>Rotterdam</t>
    <phoneticPr fontId="5" type="noConversion"/>
  </si>
  <si>
    <t>Xingang</t>
  </si>
  <si>
    <t>Qingdao</t>
  </si>
  <si>
    <t>MAE(13)</t>
    <phoneticPr fontId="5" type="noConversion"/>
  </si>
  <si>
    <t>CMA</t>
  </si>
  <si>
    <t>APL</t>
  </si>
  <si>
    <t>OOCL</t>
  </si>
  <si>
    <t>ZIM</t>
  </si>
  <si>
    <t>중동</t>
  </si>
  <si>
    <t>FI3</t>
  </si>
  <si>
    <t>Far east-India subcontinent 3</t>
  </si>
  <si>
    <t>Colombo</t>
  </si>
  <si>
    <t>Pipavav</t>
  </si>
  <si>
    <t>Dalian</t>
  </si>
  <si>
    <t>MAE(7)</t>
  </si>
  <si>
    <t>IA68</t>
    <phoneticPr fontId="5" type="noConversion"/>
  </si>
  <si>
    <t>Intra Asia 68</t>
    <phoneticPr fontId="5" type="noConversion"/>
  </si>
  <si>
    <t>MCC(4)</t>
    <phoneticPr fontId="5" type="noConversion"/>
  </si>
  <si>
    <t>MCC</t>
  </si>
  <si>
    <t>IA1</t>
  </si>
  <si>
    <t>Intra Asia 1</t>
    <phoneticPr fontId="5" type="noConversion"/>
  </si>
  <si>
    <t>Jakarta</t>
  </si>
  <si>
    <t>MCC(10)</t>
  </si>
  <si>
    <t>아프리카</t>
  </si>
  <si>
    <t>AFRICA</t>
  </si>
  <si>
    <t>AFRICA Express</t>
    <phoneticPr fontId="5" type="noConversion"/>
  </si>
  <si>
    <t>Nansha</t>
    <phoneticPr fontId="5" type="noConversion"/>
  </si>
  <si>
    <t>Lome</t>
  </si>
  <si>
    <t>Durban</t>
  </si>
  <si>
    <t>Port Louis</t>
  </si>
  <si>
    <t>MSC(11)</t>
  </si>
  <si>
    <t>TUE</t>
  </si>
  <si>
    <t>PS8(W)</t>
    <phoneticPr fontId="5" type="noConversion"/>
  </si>
  <si>
    <t>Pacific South 8</t>
    <phoneticPr fontId="5" type="noConversion"/>
  </si>
  <si>
    <t>HMM(6)</t>
    <phoneticPr fontId="5" type="noConversion"/>
  </si>
  <si>
    <t>PS8(E)</t>
    <phoneticPr fontId="5" type="noConversion"/>
  </si>
  <si>
    <t>Long Beach</t>
    <phoneticPr fontId="5" type="noConversion"/>
  </si>
  <si>
    <t>CIX</t>
    <phoneticPr fontId="5" type="noConversion"/>
  </si>
  <si>
    <t>Pacific South India Express</t>
    <phoneticPr fontId="5" type="noConversion"/>
  </si>
  <si>
    <t>Dachan</t>
    <phoneticPr fontId="5" type="noConversion"/>
  </si>
  <si>
    <t>THE A</t>
    <phoneticPr fontId="5" type="noConversion"/>
  </si>
  <si>
    <t>PN4</t>
    <phoneticPr fontId="5" type="noConversion"/>
  </si>
  <si>
    <t>Pacific North 4</t>
    <phoneticPr fontId="5" type="noConversion"/>
  </si>
  <si>
    <t>prince rupert</t>
    <phoneticPr fontId="5" type="noConversion"/>
  </si>
  <si>
    <t>tacoma</t>
    <phoneticPr fontId="5" type="noConversion"/>
  </si>
  <si>
    <t>busan</t>
    <phoneticPr fontId="5" type="noConversion"/>
  </si>
  <si>
    <t>HLC(3), ONE(1), HMM(3)</t>
    <phoneticPr fontId="5" type="noConversion"/>
  </si>
  <si>
    <t>CHX</t>
    <phoneticPr fontId="5" type="noConversion"/>
  </si>
  <si>
    <t>Chu Lai Express</t>
    <phoneticPr fontId="5" type="noConversion"/>
  </si>
  <si>
    <t>Danang</t>
    <phoneticPr fontId="5" type="noConversion"/>
  </si>
  <si>
    <t>Chu Lai</t>
    <phoneticPr fontId="5" type="noConversion"/>
  </si>
  <si>
    <t>Qui Nhon</t>
    <phoneticPr fontId="5" type="noConversion"/>
  </si>
  <si>
    <t>CMA(4)</t>
    <phoneticPr fontId="5" type="noConversion"/>
  </si>
  <si>
    <t>양밍라인(YML)</t>
  </si>
  <si>
    <t>YML</t>
  </si>
  <si>
    <t>TSL</t>
  </si>
  <si>
    <t>PAS</t>
  </si>
  <si>
    <t>Pan Asia Service</t>
  </si>
  <si>
    <t>YML(1), TSL(1)</t>
  </si>
  <si>
    <t>NTP</t>
  </si>
  <si>
    <t>North China Pendulum</t>
  </si>
  <si>
    <t>Shimizu</t>
  </si>
  <si>
    <t>Sendai</t>
  </si>
  <si>
    <t>Hachinohe</t>
  </si>
  <si>
    <t>Tomakomai</t>
  </si>
  <si>
    <t>Sakai Minato</t>
    <phoneticPr fontId="5" type="noConversion"/>
  </si>
  <si>
    <t>NSP</t>
    <phoneticPr fontId="5" type="noConversion"/>
  </si>
  <si>
    <t>New Shanghai Pendulum</t>
  </si>
  <si>
    <t>Hitachinaka</t>
    <phoneticPr fontId="5" type="noConversion"/>
  </si>
  <si>
    <t>Sendai</t>
    <phoneticPr fontId="5" type="noConversion"/>
  </si>
  <si>
    <t>Kushiro</t>
    <phoneticPr fontId="5" type="noConversion"/>
  </si>
  <si>
    <t>Tomakomai</t>
    <phoneticPr fontId="5" type="noConversion"/>
  </si>
  <si>
    <t>Ishikari</t>
    <phoneticPr fontId="5" type="noConversion"/>
  </si>
  <si>
    <t>Sakai minato</t>
    <phoneticPr fontId="5" type="noConversion"/>
  </si>
  <si>
    <t>KMD(2), NSL(1)</t>
    <phoneticPr fontId="5" type="noConversion"/>
  </si>
  <si>
    <t>NCQ</t>
    <phoneticPr fontId="5" type="noConversion"/>
  </si>
  <si>
    <t>North China Qingdao</t>
    <phoneticPr fontId="5" type="noConversion"/>
  </si>
  <si>
    <t>Kanazawa</t>
  </si>
  <si>
    <t>Nigata</t>
  </si>
  <si>
    <t>Hitachinaka</t>
  </si>
  <si>
    <t>Kwangyang(KIT)</t>
    <phoneticPr fontId="5" type="noConversion"/>
  </si>
  <si>
    <t>6월 2주차 이전</t>
    <phoneticPr fontId="5" type="noConversion"/>
  </si>
  <si>
    <t>NCJ</t>
    <phoneticPr fontId="5" type="noConversion"/>
  </si>
  <si>
    <t>Nanjin China Japan Service</t>
    <phoneticPr fontId="5" type="noConversion"/>
  </si>
  <si>
    <t>고려해운(KMD)</t>
  </si>
  <si>
    <t>NCH(KJCT)</t>
  </si>
  <si>
    <t>Korea Japan China Tomakomai</t>
    <phoneticPr fontId="5" type="noConversion"/>
  </si>
  <si>
    <t>Lianyungang</t>
  </si>
  <si>
    <t>KMD(1), NSL(1)</t>
  </si>
  <si>
    <t>KPX</t>
    <phoneticPr fontId="5" type="noConversion"/>
  </si>
  <si>
    <t>Korea Philipines Express</t>
    <phoneticPr fontId="5" type="noConversion"/>
  </si>
  <si>
    <t>KMD(2), HAS(2)</t>
    <phoneticPr fontId="5" type="noConversion"/>
  </si>
  <si>
    <t>HPS1</t>
  </si>
  <si>
    <t>Haipong Pusan Service 1</t>
  </si>
  <si>
    <t>SKR(2), HAS(1)</t>
    <phoneticPr fontId="5" type="noConversion"/>
  </si>
  <si>
    <t>SCS</t>
    <phoneticPr fontId="5" type="noConversion"/>
  </si>
  <si>
    <t>South China Sea Service</t>
    <phoneticPr fontId="5" type="noConversion"/>
  </si>
  <si>
    <t>Huangpu</t>
    <phoneticPr fontId="5" type="noConversion"/>
  </si>
  <si>
    <t>Imari</t>
    <phoneticPr fontId="5" type="noConversion"/>
  </si>
  <si>
    <t>HAS(2)</t>
    <phoneticPr fontId="5" type="noConversion"/>
  </si>
  <si>
    <t>동영해운(DYS)</t>
  </si>
  <si>
    <t>DYS</t>
  </si>
  <si>
    <t>BNJ</t>
  </si>
  <si>
    <t>Busan Nanjin Service</t>
  </si>
  <si>
    <t>Nanjing</t>
  </si>
  <si>
    <t>ZhangJiagang</t>
  </si>
  <si>
    <t>DYS(1)</t>
  </si>
  <si>
    <t>장금상선(SKR)</t>
  </si>
  <si>
    <t>KJS1</t>
  </si>
  <si>
    <t>Korea Japan Service 1</t>
  </si>
  <si>
    <t>Tokyo</t>
  </si>
  <si>
    <t>Yokohama</t>
  </si>
  <si>
    <t>Nagoya</t>
  </si>
  <si>
    <t>SKR(2)</t>
    <phoneticPr fontId="5" type="noConversion"/>
  </si>
  <si>
    <t>BSS(E)</t>
    <phoneticPr fontId="5" type="noConversion"/>
  </si>
  <si>
    <t>Bohai Seto Service</t>
  </si>
  <si>
    <t>Kochi</t>
  </si>
  <si>
    <t>Tokusima</t>
    <phoneticPr fontId="5" type="noConversion"/>
  </si>
  <si>
    <t>Hibikinada</t>
  </si>
  <si>
    <t>SKR(2)</t>
  </si>
  <si>
    <t>BSS(W)</t>
    <phoneticPr fontId="5" type="noConversion"/>
  </si>
  <si>
    <t>Tianjin</t>
    <phoneticPr fontId="5" type="noConversion"/>
  </si>
  <si>
    <t>PVS3</t>
    <phoneticPr fontId="5" type="noConversion"/>
  </si>
  <si>
    <t>Pusan Vostochny Service 3</t>
    <phoneticPr fontId="5" type="noConversion"/>
  </si>
  <si>
    <t>Vladivostok Fishery</t>
  </si>
  <si>
    <t>Vladivostok Commercial</t>
  </si>
  <si>
    <t>SKR(1)</t>
    <phoneticPr fontId="5" type="noConversion"/>
  </si>
  <si>
    <t>PVS4</t>
  </si>
  <si>
    <t>Pusan Vostochny Service 4</t>
  </si>
  <si>
    <t>Vostochny</t>
  </si>
  <si>
    <t>SKR(1)</t>
  </si>
  <si>
    <t>CKX1</t>
    <phoneticPr fontId="5" type="noConversion"/>
  </si>
  <si>
    <t>China Korea Express</t>
  </si>
  <si>
    <t>NKX</t>
  </si>
  <si>
    <t>Nanjing Korea Express</t>
  </si>
  <si>
    <t>Zhangjiagang</t>
  </si>
  <si>
    <t>THU</t>
  </si>
  <si>
    <t>KQS</t>
  </si>
  <si>
    <t>Korea Qingdao Service</t>
    <phoneticPr fontId="5" type="noConversion"/>
  </si>
  <si>
    <t>KXS1</t>
  </si>
  <si>
    <t>Korea Xingang Service</t>
    <phoneticPr fontId="5" type="noConversion"/>
  </si>
  <si>
    <t>PCI</t>
  </si>
  <si>
    <t>Pusan China Indonesia Service</t>
  </si>
  <si>
    <t>Surabaya</t>
  </si>
  <si>
    <t>SKR(3),HAS(1)</t>
    <phoneticPr fontId="5" type="noConversion"/>
  </si>
  <si>
    <t>HAS</t>
  </si>
  <si>
    <t>FEM</t>
    <phoneticPr fontId="5" type="noConversion"/>
  </si>
  <si>
    <t>Far East Malaysia</t>
    <phoneticPr fontId="5" type="noConversion"/>
  </si>
  <si>
    <t>SKR(2), HAS(1), SIT(1)</t>
    <phoneticPr fontId="5" type="noConversion"/>
  </si>
  <si>
    <t>DJS</t>
  </si>
  <si>
    <t>NTX</t>
  </si>
  <si>
    <t>New Thailand Express</t>
  </si>
  <si>
    <t>hochiminh</t>
  </si>
  <si>
    <t>Pyongtak</t>
  </si>
  <si>
    <t>SKR(1), NSL(1), DJS(1)</t>
    <phoneticPr fontId="5" type="noConversion"/>
  </si>
  <si>
    <t>SVS2</t>
    <phoneticPr fontId="5" type="noConversion"/>
  </si>
  <si>
    <t>Shanghai Vladivostok Service 2</t>
    <phoneticPr fontId="5" type="noConversion"/>
  </si>
  <si>
    <t>SKR(1), HAS(1)</t>
    <phoneticPr fontId="5" type="noConversion"/>
  </si>
  <si>
    <t>STS</t>
    <phoneticPr fontId="5" type="noConversion"/>
  </si>
  <si>
    <t>Shanghai Tohoku Service</t>
    <phoneticPr fontId="5" type="noConversion"/>
  </si>
  <si>
    <t>Shiogama</t>
    <phoneticPr fontId="5" type="noConversion"/>
  </si>
  <si>
    <t>Kashima</t>
    <phoneticPr fontId="5" type="noConversion"/>
  </si>
  <si>
    <t>HAS(2), SKR(1)</t>
    <phoneticPr fontId="5" type="noConversion"/>
  </si>
  <si>
    <t>SIS2</t>
    <phoneticPr fontId="5" type="noConversion"/>
  </si>
  <si>
    <t>Sinokor India Service 2</t>
    <phoneticPr fontId="5" type="noConversion"/>
  </si>
  <si>
    <t>SKR(1), HAS(1), GFS(2)</t>
    <phoneticPr fontId="5" type="noConversion"/>
  </si>
  <si>
    <t>KJS7</t>
    <phoneticPr fontId="5" type="noConversion"/>
  </si>
  <si>
    <t>Korea Japan Service 7</t>
    <phoneticPr fontId="5" type="noConversion"/>
  </si>
  <si>
    <t>Kobe</t>
  </si>
  <si>
    <t>Osaka</t>
  </si>
  <si>
    <t>일본</t>
    <phoneticPr fontId="5" type="noConversion"/>
  </si>
  <si>
    <t>KSC</t>
    <phoneticPr fontId="5" type="noConversion"/>
  </si>
  <si>
    <t>Korea South China Service</t>
    <phoneticPr fontId="5" type="noConversion"/>
  </si>
  <si>
    <t>POL(1)</t>
    <phoneticPr fontId="5" type="noConversion"/>
  </si>
  <si>
    <t>팬오션(POL)</t>
  </si>
  <si>
    <t>POL</t>
  </si>
  <si>
    <t>NBS</t>
  </si>
  <si>
    <t>New Busan Servide</t>
  </si>
  <si>
    <t>POL(1)</t>
  </si>
  <si>
    <t>CJS</t>
    <phoneticPr fontId="5" type="noConversion"/>
  </si>
  <si>
    <t>China Japan Service</t>
  </si>
  <si>
    <t>Yokkaichi</t>
  </si>
  <si>
    <t>SAT</t>
  </si>
  <si>
    <t>NBQ</t>
  </si>
  <si>
    <t>New Busan Qingdao</t>
  </si>
  <si>
    <t>Gunsan</t>
    <phoneticPr fontId="5" type="noConversion"/>
  </si>
  <si>
    <t>KNX(NSC2)</t>
  </si>
  <si>
    <t>Korea Nansha Express</t>
  </si>
  <si>
    <t>kwangyang</t>
  </si>
  <si>
    <t>Huangpu</t>
  </si>
  <si>
    <t>Nansha</t>
  </si>
  <si>
    <t>Shantou</t>
  </si>
  <si>
    <t>Daesan</t>
    <phoneticPr fontId="5" type="noConversion"/>
  </si>
  <si>
    <t>POL(1), SKR(1)</t>
    <phoneticPr fontId="5" type="noConversion"/>
  </si>
  <si>
    <t>NSC</t>
  </si>
  <si>
    <t>New South China Service</t>
  </si>
  <si>
    <t>Daesan</t>
  </si>
  <si>
    <t>POL(1), KMD(1)</t>
  </si>
  <si>
    <t>SM상선(SML)</t>
  </si>
  <si>
    <t>SML</t>
  </si>
  <si>
    <t>VTX</t>
  </si>
  <si>
    <t>Vietnam Thailand eXpress</t>
  </si>
  <si>
    <t>SML(1), NSL(1), POL(1)</t>
    <phoneticPr fontId="5" type="noConversion"/>
  </si>
  <si>
    <t>북미</t>
  </si>
  <si>
    <t>PNS</t>
    <phoneticPr fontId="5" type="noConversion"/>
  </si>
  <si>
    <t>Pacific Northwest Service</t>
  </si>
  <si>
    <t>Portland</t>
    <phoneticPr fontId="5" type="noConversion"/>
  </si>
  <si>
    <t>SML(6)</t>
    <phoneticPr fontId="5" type="noConversion"/>
  </si>
  <si>
    <t>KHX</t>
  </si>
  <si>
    <t>Korea Haipong eXpress</t>
  </si>
  <si>
    <t>SML(1), DYS(1)</t>
  </si>
  <si>
    <t>SFK</t>
    <phoneticPr fontId="5" type="noConversion"/>
  </si>
  <si>
    <t>TWK</t>
    <phoneticPr fontId="5" type="noConversion"/>
  </si>
  <si>
    <t>Lianyungang Weihai Korea 2</t>
    <phoneticPr fontId="5" type="noConversion"/>
  </si>
  <si>
    <t>Weihai</t>
    <phoneticPr fontId="5" type="noConversion"/>
  </si>
  <si>
    <t>SFK(1)</t>
    <phoneticPr fontId="5" type="noConversion"/>
  </si>
  <si>
    <t>Russia Star Service</t>
    <phoneticPr fontId="5" type="noConversion"/>
  </si>
  <si>
    <t>Vladivostok</t>
    <phoneticPr fontId="5" type="noConversion"/>
  </si>
  <si>
    <t>RSS(1)</t>
    <phoneticPr fontId="5" type="noConversion"/>
  </si>
  <si>
    <t>DHA</t>
    <phoneticPr fontId="5" type="noConversion"/>
  </si>
  <si>
    <t>Korea Japan Hanshin2 Service</t>
    <phoneticPr fontId="5" type="noConversion"/>
  </si>
  <si>
    <t xml:space="preserve"> POL(1), NSL(1)</t>
    <phoneticPr fontId="5" type="noConversion"/>
  </si>
  <si>
    <t>주기적 운항선사 교체에 따른 서비스명 변경</t>
    <phoneticPr fontId="5" type="noConversion"/>
  </si>
  <si>
    <t>시노트란스(SNT)</t>
  </si>
  <si>
    <t>SNT</t>
  </si>
  <si>
    <t>NK2(KOC-N(T)</t>
    <phoneticPr fontId="5" type="noConversion"/>
  </si>
  <si>
    <t>Korea China</t>
  </si>
  <si>
    <t>SNT(1)</t>
  </si>
  <si>
    <t>운영사</t>
    <phoneticPr fontId="5" type="noConversion"/>
  </si>
  <si>
    <t>항로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</si>
</sst>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,###"/>
    <numFmt numFmtId="177" formatCode="#,###.0"/>
    <numFmt numFmtId="178" formatCode="0_);[Red]\(0\)"/>
    <numFmt numFmtId="179" formatCode="0.0_ "/>
    <numFmt numFmtId="180" formatCode="0.0"/>
    <numFmt numFmtId="181" formatCode="0_ "/>
    <numFmt numFmtId="182" formatCode="#,##0_);[Red]\(#,##0\)"/>
  </numFmts>
  <fonts count="30" x14ac:knownFonts="1">
    <font>
      <sz val="11"/>
      <name val="돋움"/>
      <family val="3"/>
      <charset val="129"/>
    </font>
    <font>
      <sz val="11"/>
      <color rgb="FF9C0006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36"/>
      <name val="궁서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돋움"/>
      <family val="3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b/>
      <sz val="15"/>
      <color rgb="FFFF0000"/>
      <name val="돋움"/>
      <family val="3"/>
      <charset val="129"/>
    </font>
    <font>
      <sz val="12"/>
      <name val="맑은 고딕"/>
      <family val="3"/>
      <charset val="129"/>
      <scheme val="minor"/>
    </font>
    <font>
      <sz val="16"/>
      <name val="돋움"/>
      <family val="3"/>
      <charset val="129"/>
    </font>
    <font>
      <sz val="10"/>
      <name val="맑은 고딕"/>
      <family val="3"/>
      <charset val="129"/>
      <scheme val="major"/>
    </font>
    <font>
      <b/>
      <sz val="25"/>
      <color theme="1"/>
      <name val="맑은 고딕"/>
      <family val="3"/>
      <charset val="129"/>
      <scheme val="major"/>
    </font>
    <font>
      <b/>
      <sz val="2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11"/>
      <color rgb="FF7030A0"/>
      <name val="맑은 고딕"/>
      <family val="3"/>
      <charset val="129"/>
      <scheme val="major"/>
    </font>
    <font>
      <sz val="9"/>
      <color indexed="81"/>
      <name val="Tahoma"/>
      <family val="2"/>
    </font>
    <font>
      <b/>
      <sz val="11"/>
      <color theme="1"/>
      <name val="맑은 고딕"/>
      <family val="3"/>
      <charset val="129"/>
      <scheme val="maj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/>
  </cellStyleXfs>
  <cellXfs count="152">
    <xf numFmtId="0" fontId="0" fillId="0" borderId="0" xfId="0">
      <alignment vertical="center"/>
    </xf>
    <xf numFmtId="0" fontId="3" fillId="0" borderId="0" xfId="3" applyFont="1" applyAlignment="1">
      <alignment horizontal="center"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6" fillId="3" borderId="0" xfId="3" applyFont="1" applyFill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0" fontId="7" fillId="4" borderId="3" xfId="3" applyFont="1" applyFill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/>
    </xf>
    <xf numFmtId="176" fontId="8" fillId="0" borderId="7" xfId="3" applyNumberFormat="1" applyFont="1" applyBorder="1" applyAlignment="1">
      <alignment horizontal="center" vertical="center"/>
    </xf>
    <xf numFmtId="177" fontId="8" fillId="0" borderId="8" xfId="3" applyNumberFormat="1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178" fontId="7" fillId="0" borderId="8" xfId="3" applyNumberFormat="1" applyFont="1" applyBorder="1" applyAlignment="1">
      <alignment horizontal="center" vertical="center"/>
    </xf>
    <xf numFmtId="176" fontId="7" fillId="0" borderId="8" xfId="3" applyNumberFormat="1" applyFont="1" applyBorder="1" applyAlignment="1">
      <alignment horizontal="center" vertical="center"/>
    </xf>
    <xf numFmtId="0" fontId="7" fillId="5" borderId="10" xfId="3" applyFont="1" applyFill="1" applyBorder="1" applyAlignment="1">
      <alignment horizontal="center" vertical="center"/>
    </xf>
    <xf numFmtId="177" fontId="7" fillId="5" borderId="11" xfId="3" applyNumberFormat="1" applyFont="1" applyFill="1" applyBorder="1" applyAlignment="1">
      <alignment horizontal="center" vertical="center"/>
    </xf>
    <xf numFmtId="177" fontId="7" fillId="5" borderId="12" xfId="3" applyNumberFormat="1" applyFont="1" applyFill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8" fillId="0" borderId="6" xfId="3" quotePrefix="1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178" fontId="7" fillId="0" borderId="6" xfId="1" applyNumberFormat="1" applyFont="1" applyFill="1" applyBorder="1" applyAlignment="1">
      <alignment horizontal="center" vertical="center"/>
    </xf>
    <xf numFmtId="178" fontId="7" fillId="0" borderId="7" xfId="1" applyNumberFormat="1" applyFont="1" applyFill="1" applyBorder="1" applyAlignment="1">
      <alignment horizontal="center" vertical="center"/>
    </xf>
    <xf numFmtId="179" fontId="7" fillId="0" borderId="8" xfId="3" applyNumberFormat="1" applyFont="1" applyBorder="1" applyAlignment="1">
      <alignment horizontal="right" vertical="center" indent="1"/>
    </xf>
    <xf numFmtId="0" fontId="7" fillId="0" borderId="7" xfId="3" applyFont="1" applyBorder="1" applyAlignment="1">
      <alignment horizontal="center" vertical="center"/>
    </xf>
    <xf numFmtId="0" fontId="7" fillId="6" borderId="6" xfId="3" applyFont="1" applyFill="1" applyBorder="1" applyAlignment="1">
      <alignment horizontal="center" vertical="center"/>
    </xf>
    <xf numFmtId="0" fontId="7" fillId="6" borderId="7" xfId="3" applyFont="1" applyFill="1" applyBorder="1" applyAlignment="1">
      <alignment horizontal="center" vertical="center"/>
    </xf>
    <xf numFmtId="0" fontId="8" fillId="6" borderId="7" xfId="3" applyFont="1" applyFill="1" applyBorder="1" applyAlignment="1">
      <alignment horizontal="center" vertical="center"/>
    </xf>
    <xf numFmtId="0" fontId="8" fillId="6" borderId="8" xfId="3" applyFont="1" applyFill="1" applyBorder="1" applyAlignment="1">
      <alignment horizontal="center" vertical="center"/>
    </xf>
    <xf numFmtId="0" fontId="7" fillId="6" borderId="9" xfId="3" applyFont="1" applyFill="1" applyBorder="1" applyAlignment="1">
      <alignment horizontal="center" vertical="center"/>
    </xf>
    <xf numFmtId="0" fontId="9" fillId="5" borderId="10" xfId="3" applyFont="1" applyFill="1" applyBorder="1" applyAlignment="1">
      <alignment horizontal="center" vertical="center"/>
    </xf>
    <xf numFmtId="179" fontId="9" fillId="5" borderId="13" xfId="3" applyNumberFormat="1" applyFont="1" applyFill="1" applyBorder="1" applyAlignment="1">
      <alignment horizontal="right" vertical="center" indent="1"/>
    </xf>
    <xf numFmtId="0" fontId="1" fillId="0" borderId="0" xfId="2" applyFill="1" applyAlignment="1">
      <alignment horizontal="center" vertical="center"/>
    </xf>
    <xf numFmtId="0" fontId="7" fillId="6" borderId="14" xfId="3" applyFont="1" applyFill="1" applyBorder="1" applyAlignment="1">
      <alignment horizontal="center" vertical="center"/>
    </xf>
    <xf numFmtId="0" fontId="8" fillId="6" borderId="15" xfId="3" applyFont="1" applyFill="1" applyBorder="1" applyAlignment="1">
      <alignment horizontal="center" vertical="center"/>
    </xf>
    <xf numFmtId="0" fontId="7" fillId="5" borderId="16" xfId="3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/>
    </xf>
    <xf numFmtId="0" fontId="7" fillId="5" borderId="18" xfId="3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4" borderId="19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177" fontId="7" fillId="0" borderId="15" xfId="3" applyNumberFormat="1" applyFont="1" applyBorder="1" applyAlignment="1">
      <alignment horizontal="center" vertical="center"/>
    </xf>
    <xf numFmtId="177" fontId="7" fillId="0" borderId="9" xfId="3" applyNumberFormat="1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176" fontId="7" fillId="0" borderId="15" xfId="3" applyNumberFormat="1" applyFont="1" applyBorder="1" applyAlignment="1">
      <alignment horizontal="center" vertical="center"/>
    </xf>
    <xf numFmtId="176" fontId="7" fillId="0" borderId="9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176" fontId="7" fillId="5" borderId="11" xfId="3" applyNumberFormat="1" applyFont="1" applyFill="1" applyBorder="1" applyAlignment="1">
      <alignment horizontal="center" vertical="center"/>
    </xf>
    <xf numFmtId="178" fontId="7" fillId="5" borderId="13" xfId="3" applyNumberFormat="1" applyFont="1" applyFill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5" borderId="0" xfId="3" applyFont="1" applyFill="1" applyAlignment="1">
      <alignment horizontal="center" vertical="center"/>
    </xf>
    <xf numFmtId="176" fontId="7" fillId="5" borderId="0" xfId="3" applyNumberFormat="1" applyFont="1" applyFill="1" applyAlignment="1">
      <alignment horizontal="center" vertical="center"/>
    </xf>
    <xf numFmtId="178" fontId="7" fillId="5" borderId="0" xfId="3" applyNumberFormat="1" applyFont="1" applyFill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180" fontId="7" fillId="5" borderId="23" xfId="3" applyNumberFormat="1" applyFont="1" applyFill="1" applyBorder="1" applyAlignment="1">
      <alignment horizontal="center" vertical="center"/>
    </xf>
    <xf numFmtId="180" fontId="7" fillId="5" borderId="18" xfId="3" applyNumberFormat="1" applyFont="1" applyFill="1" applyBorder="1" applyAlignment="1">
      <alignment horizontal="center" vertical="center"/>
    </xf>
    <xf numFmtId="180" fontId="7" fillId="5" borderId="11" xfId="3" applyNumberFormat="1" applyFont="1" applyFill="1" applyBorder="1" applyAlignment="1">
      <alignment horizontal="center" vertical="center"/>
    </xf>
    <xf numFmtId="180" fontId="7" fillId="5" borderId="13" xfId="3" applyNumberFormat="1" applyFont="1" applyFill="1" applyBorder="1" applyAlignment="1">
      <alignment horizontal="center" vertical="center"/>
    </xf>
    <xf numFmtId="0" fontId="10" fillId="0" borderId="0" xfId="3" applyFont="1" applyAlignment="1">
      <alignment horizontal="left"/>
    </xf>
    <xf numFmtId="0" fontId="11" fillId="0" borderId="0" xfId="3" applyFont="1" applyAlignment="1">
      <alignment horizontal="left"/>
    </xf>
    <xf numFmtId="0" fontId="12" fillId="7" borderId="0" xfId="0" applyFont="1" applyFill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 shrinkToFit="1"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5" fillId="6" borderId="27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14" fontId="15" fillId="6" borderId="31" xfId="0" applyNumberFormat="1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center" vertical="center"/>
    </xf>
    <xf numFmtId="0" fontId="15" fillId="8" borderId="0" xfId="0" applyFont="1" applyFill="1">
      <alignment vertical="center"/>
    </xf>
    <xf numFmtId="0" fontId="18" fillId="6" borderId="31" xfId="0" applyFont="1" applyFill="1" applyBorder="1" applyAlignment="1">
      <alignment horizontal="center" vertical="center" wrapText="1"/>
    </xf>
    <xf numFmtId="3" fontId="15" fillId="6" borderId="3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0" fillId="6" borderId="31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/>
    </xf>
    <xf numFmtId="0" fontId="15" fillId="6" borderId="31" xfId="0" quotePrefix="1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5" fillId="6" borderId="0" xfId="0" applyFont="1" applyFill="1">
      <alignment vertical="center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22" fillId="6" borderId="31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9" borderId="0" xfId="0" applyFont="1" applyFill="1" applyAlignment="1">
      <alignment horizontal="center" vertical="center"/>
    </xf>
    <xf numFmtId="0" fontId="15" fillId="9" borderId="0" xfId="0" applyFont="1" applyFill="1">
      <alignment vertical="center"/>
    </xf>
    <xf numFmtId="0" fontId="15" fillId="9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15" fillId="10" borderId="0" xfId="0" applyFont="1" applyFill="1">
      <alignment vertical="center"/>
    </xf>
    <xf numFmtId="0" fontId="12" fillId="9" borderId="0" xfId="0" quotePrefix="1" applyFont="1" applyFill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5" fillId="11" borderId="0" xfId="0" applyFont="1" applyFill="1">
      <alignment vertical="center"/>
    </xf>
    <xf numFmtId="0" fontId="24" fillId="4" borderId="0" xfId="0" applyFont="1" applyFill="1">
      <alignment vertical="center"/>
    </xf>
    <xf numFmtId="0" fontId="20" fillId="0" borderId="0" xfId="0" applyFont="1" applyAlignment="1">
      <alignment horizontal="center" vertical="center"/>
    </xf>
    <xf numFmtId="181" fontId="15" fillId="0" borderId="0" xfId="0" applyNumberFormat="1" applyFont="1" applyAlignment="1">
      <alignment horizontal="center" vertical="center"/>
    </xf>
    <xf numFmtId="179" fontId="15" fillId="0" borderId="0" xfId="0" applyNumberFormat="1" applyFont="1" applyAlignment="1">
      <alignment horizontal="center" vertical="center"/>
    </xf>
    <xf numFmtId="0" fontId="20" fillId="9" borderId="0" xfId="0" applyFont="1" applyFill="1">
      <alignment vertical="center"/>
    </xf>
    <xf numFmtId="0" fontId="20" fillId="7" borderId="0" xfId="0" applyFont="1" applyFill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5" fillId="7" borderId="0" xfId="0" applyFont="1" applyFill="1">
      <alignment vertical="center"/>
    </xf>
    <xf numFmtId="0" fontId="26" fillId="12" borderId="2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0" borderId="6" xfId="0" applyFont="1" applyBorder="1" applyAlignment="1">
      <alignment horizontal="center" vertical="center"/>
    </xf>
    <xf numFmtId="180" fontId="15" fillId="0" borderId="8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80" fontId="15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82" fontId="15" fillId="0" borderId="0" xfId="0" applyNumberFormat="1" applyFont="1" applyAlignment="1">
      <alignment horizontal="center" vertical="center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14" fontId="15" fillId="3" borderId="31" xfId="0" applyNumberFormat="1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 shrinkToFit="1"/>
    </xf>
    <xf numFmtId="3" fontId="15" fillId="3" borderId="31" xfId="0" applyNumberFormat="1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0" fontId="15" fillId="3" borderId="31" xfId="0" applyFont="1" applyFill="1" applyBorder="1">
      <alignment vertical="center"/>
    </xf>
    <xf numFmtId="0" fontId="15" fillId="3" borderId="33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14" fontId="15" fillId="3" borderId="33" xfId="0" applyNumberFormat="1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</cellXfs>
  <cellStyles count="4">
    <cellStyle name="나쁨" xfId="2" builtinId="27"/>
    <cellStyle name="쉼표 [0]" xfId="1" builtinId="6"/>
    <cellStyle name="표준" xfId="0" builtinId="0"/>
    <cellStyle name="표준_광양항윈도우08년8월(080804)" xfId="3" xr:uid="{49D71486-E842-454B-900F-3F34FC73E7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52;&#44036;&#46364;&#47112;&#51060;&#49440;&#49324;&#48516;&#49437;/211025%20&#48149;&#50689;&#46976;%20-%20&#44305;&#50577;&#54637;&#44592;&#54637;&#54788;&#54889;(9&#509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Schedule"/>
      <sheetName val="출력용"/>
      <sheetName val="기항통계"/>
      <sheetName val="IN&amp;OUT(내부)"/>
      <sheetName val="방향(DB)"/>
      <sheetName val="방향(횡)"/>
      <sheetName val="Port code(내부)"/>
      <sheetName val="Liner code(내부)"/>
    </sheetNames>
    <sheetDataSet>
      <sheetData sheetId="0"/>
      <sheetData sheetId="1"/>
      <sheetData sheetId="2"/>
      <sheetData sheetId="3"/>
      <sheetData sheetId="4"/>
      <sheetData sheetId="5">
        <row r="2">
          <cell r="H2" t="str">
            <v>말레이시아</v>
          </cell>
          <cell r="I2">
            <v>4</v>
          </cell>
        </row>
        <row r="3">
          <cell r="H3" t="str">
            <v>베트남</v>
          </cell>
          <cell r="I3">
            <v>7</v>
          </cell>
        </row>
        <row r="4">
          <cell r="H4" t="str">
            <v>싱가폴</v>
          </cell>
          <cell r="I4">
            <v>1</v>
          </cell>
        </row>
        <row r="5">
          <cell r="H5" t="str">
            <v>인도네시아</v>
          </cell>
          <cell r="I5">
            <v>2</v>
          </cell>
        </row>
        <row r="6">
          <cell r="H6" t="str">
            <v>캄보디아</v>
          </cell>
          <cell r="I6">
            <v>0</v>
          </cell>
        </row>
        <row r="7">
          <cell r="H7" t="str">
            <v>태국</v>
          </cell>
          <cell r="I7">
            <v>2</v>
          </cell>
        </row>
        <row r="8">
          <cell r="H8" t="str">
            <v>필리핀</v>
          </cell>
          <cell r="I8">
            <v>1</v>
          </cell>
        </row>
        <row r="9">
          <cell r="H9" t="str">
            <v>대만</v>
          </cell>
          <cell r="I9">
            <v>4</v>
          </cell>
        </row>
        <row r="10">
          <cell r="H10" t="str">
            <v>대한민국</v>
          </cell>
          <cell r="I10">
            <v>7</v>
          </cell>
        </row>
        <row r="11">
          <cell r="H11" t="str">
            <v>일본</v>
          </cell>
          <cell r="I11">
            <v>27</v>
          </cell>
        </row>
        <row r="12">
          <cell r="H12" t="str">
            <v>중국</v>
          </cell>
          <cell r="I12">
            <v>21</v>
          </cell>
        </row>
        <row r="13">
          <cell r="H13" t="str">
            <v>러시아</v>
          </cell>
          <cell r="I13">
            <v>3</v>
          </cell>
        </row>
        <row r="14">
          <cell r="H14" t="str">
            <v>미국</v>
          </cell>
          <cell r="I14">
            <v>6</v>
          </cell>
        </row>
        <row r="15">
          <cell r="H15" t="str">
            <v>벨기에</v>
          </cell>
          <cell r="I15">
            <v>0</v>
          </cell>
        </row>
        <row r="16">
          <cell r="H16" t="str">
            <v>그리스</v>
          </cell>
          <cell r="I16">
            <v>1</v>
          </cell>
        </row>
        <row r="17">
          <cell r="H17" t="str">
            <v>캐나다</v>
          </cell>
          <cell r="I17">
            <v>2</v>
          </cell>
        </row>
        <row r="18">
          <cell r="H18" t="str">
            <v>스페인</v>
          </cell>
          <cell r="I18">
            <v>1</v>
          </cell>
        </row>
        <row r="19">
          <cell r="H19" t="str">
            <v>네덜란드</v>
          </cell>
          <cell r="I19">
            <v>1</v>
          </cell>
        </row>
        <row r="20">
          <cell r="H20" t="str">
            <v>덴마크</v>
          </cell>
          <cell r="I20">
            <v>0</v>
          </cell>
        </row>
        <row r="21">
          <cell r="H21" t="str">
            <v>독일</v>
          </cell>
          <cell r="I21">
            <v>1</v>
          </cell>
        </row>
        <row r="22">
          <cell r="H22" t="str">
            <v>영국</v>
          </cell>
          <cell r="I22">
            <v>0</v>
          </cell>
        </row>
        <row r="23">
          <cell r="H23" t="str">
            <v>이집트</v>
          </cell>
          <cell r="I23">
            <v>0</v>
          </cell>
        </row>
        <row r="24">
          <cell r="H24" t="str">
            <v>폴란드</v>
          </cell>
          <cell r="I24">
            <v>1</v>
          </cell>
        </row>
        <row r="25">
          <cell r="H25" t="str">
            <v>프랑스</v>
          </cell>
          <cell r="I25">
            <v>0</v>
          </cell>
        </row>
        <row r="26">
          <cell r="H26" t="str">
            <v>멕시코</v>
          </cell>
          <cell r="I26">
            <v>0</v>
          </cell>
        </row>
        <row r="27">
          <cell r="H27" t="str">
            <v>칠레</v>
          </cell>
          <cell r="I27">
            <v>0</v>
          </cell>
        </row>
        <row r="28">
          <cell r="H28" t="str">
            <v>콜롬비아</v>
          </cell>
          <cell r="I28">
            <v>0</v>
          </cell>
        </row>
        <row r="29">
          <cell r="H29" t="str">
            <v>파나마</v>
          </cell>
          <cell r="I29">
            <v>0</v>
          </cell>
        </row>
        <row r="30">
          <cell r="H30" t="str">
            <v>페루</v>
          </cell>
          <cell r="I30">
            <v>0</v>
          </cell>
        </row>
        <row r="31">
          <cell r="H31" t="str">
            <v>뉴질랜드</v>
          </cell>
          <cell r="I31">
            <v>0</v>
          </cell>
        </row>
        <row r="32">
          <cell r="H32" t="str">
            <v>UAE</v>
          </cell>
          <cell r="I32">
            <v>0</v>
          </cell>
        </row>
        <row r="33">
          <cell r="H33" t="str">
            <v>바레인</v>
          </cell>
          <cell r="I33">
            <v>0</v>
          </cell>
        </row>
        <row r="34">
          <cell r="H34" t="str">
            <v>사우디아라비아</v>
          </cell>
          <cell r="I34">
            <v>0</v>
          </cell>
        </row>
        <row r="35">
          <cell r="H35" t="str">
            <v>스리랑카</v>
          </cell>
          <cell r="I35">
            <v>1</v>
          </cell>
        </row>
        <row r="36">
          <cell r="H36" t="str">
            <v>이란</v>
          </cell>
          <cell r="I36">
            <v>0</v>
          </cell>
        </row>
        <row r="37">
          <cell r="H37" t="str">
            <v>인도</v>
          </cell>
          <cell r="I37">
            <v>3</v>
          </cell>
        </row>
        <row r="38">
          <cell r="H38" t="str">
            <v>파키스탄</v>
          </cell>
          <cell r="I38">
            <v>1</v>
          </cell>
        </row>
        <row r="39">
          <cell r="H39" t="str">
            <v>카타르</v>
          </cell>
          <cell r="I39">
            <v>0</v>
          </cell>
        </row>
        <row r="40">
          <cell r="H40" t="str">
            <v>오만</v>
          </cell>
          <cell r="I40">
            <v>0</v>
          </cell>
        </row>
        <row r="41">
          <cell r="H41" t="str">
            <v>토고</v>
          </cell>
          <cell r="I41">
            <v>1</v>
          </cell>
        </row>
        <row r="42">
          <cell r="H42" t="str">
            <v>남아공</v>
          </cell>
          <cell r="I42">
            <v>1</v>
          </cell>
        </row>
        <row r="43">
          <cell r="H43" t="str">
            <v>모리셔스</v>
          </cell>
          <cell r="I43">
            <v>1</v>
          </cell>
        </row>
        <row r="44">
          <cell r="H44" t="str">
            <v>미얀마</v>
          </cell>
          <cell r="I44">
            <v>0</v>
          </cell>
        </row>
        <row r="45">
          <cell r="I45">
            <v>100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99CE-410B-4619-B07E-EE6B7FD88ADA}">
  <sheetPr>
    <tabColor rgb="FFFFFF00"/>
    <pageSetUpPr fitToPage="1"/>
  </sheetPr>
  <dimension ref="B1:X65"/>
  <sheetViews>
    <sheetView view="pageBreakPreview" topLeftCell="A40" zoomScale="70" zoomScaleNormal="55" zoomScaleSheetLayoutView="70" workbookViewId="0">
      <selection activeCell="J16" sqref="J16"/>
    </sheetView>
  </sheetViews>
  <sheetFormatPr defaultColWidth="8.8984375" defaultRowHeight="14.4" x14ac:dyDescent="0.25"/>
  <cols>
    <col min="1" max="1" width="8.8984375" style="2"/>
    <col min="2" max="2" width="19.59765625" style="2" customWidth="1"/>
    <col min="3" max="3" width="9.09765625" style="2" customWidth="1"/>
    <col min="4" max="4" width="13.09765625" style="2" customWidth="1"/>
    <col min="5" max="5" width="4.19921875" style="2" customWidth="1"/>
    <col min="6" max="6" width="29.3984375" style="2" customWidth="1"/>
    <col min="7" max="7" width="9.3984375" style="2" customWidth="1"/>
    <col min="8" max="8" width="8.8984375" style="2" customWidth="1"/>
    <col min="9" max="10" width="13.796875" style="2" customWidth="1"/>
    <col min="11" max="11" width="4.19921875" style="2" customWidth="1"/>
    <col min="12" max="12" width="14.59765625" style="2" customWidth="1"/>
    <col min="13" max="13" width="11" style="2" customWidth="1"/>
    <col min="14" max="16384" width="8.8984375" style="2"/>
  </cols>
  <sheetData>
    <row r="1" spans="2:13" ht="46.2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s="7" customFormat="1" ht="27" customHeight="1" thickBot="1" x14ac:dyDescent="0.3">
      <c r="B3" s="4" t="s">
        <v>1</v>
      </c>
      <c r="C3" s="4"/>
      <c r="D3" s="4"/>
      <c r="E3" s="5"/>
      <c r="F3" s="4" t="s">
        <v>2</v>
      </c>
      <c r="G3" s="4"/>
      <c r="H3" s="4"/>
      <c r="I3" s="4"/>
      <c r="J3" s="4"/>
      <c r="K3" s="5"/>
      <c r="L3" s="6" t="s">
        <v>3</v>
      </c>
      <c r="M3" s="6"/>
    </row>
    <row r="4" spans="2:13" s="7" customFormat="1" ht="38.4" x14ac:dyDescent="0.25">
      <c r="B4" s="8" t="s">
        <v>4</v>
      </c>
      <c r="C4" s="9" t="s">
        <v>5</v>
      </c>
      <c r="D4" s="10" t="s">
        <v>6</v>
      </c>
      <c r="E4" s="5"/>
      <c r="F4" s="8" t="s">
        <v>7</v>
      </c>
      <c r="G4" s="11" t="s">
        <v>8</v>
      </c>
      <c r="H4" s="9" t="s">
        <v>9</v>
      </c>
      <c r="I4" s="9" t="s">
        <v>6</v>
      </c>
      <c r="J4" s="12" t="s">
        <v>10</v>
      </c>
      <c r="K4" s="5"/>
      <c r="L4" s="8" t="s">
        <v>9</v>
      </c>
      <c r="M4" s="10" t="s">
        <v>11</v>
      </c>
    </row>
    <row r="5" spans="2:13" s="7" customFormat="1" ht="27" customHeight="1" x14ac:dyDescent="0.25">
      <c r="B5" s="13" t="s">
        <v>12</v>
      </c>
      <c r="C5" s="14">
        <f>Schedule!F89</f>
        <v>34</v>
      </c>
      <c r="D5" s="15">
        <f>Schedule!G89</f>
        <v>34.5</v>
      </c>
      <c r="E5" s="5"/>
      <c r="F5" s="16" t="s">
        <v>13</v>
      </c>
      <c r="G5" s="17" t="s">
        <v>14</v>
      </c>
      <c r="H5" s="18" t="s">
        <v>15</v>
      </c>
      <c r="I5" s="18">
        <f>(COUNTIF(Schedule!$E:$E,F5))</f>
        <v>3</v>
      </c>
      <c r="J5" s="19">
        <f>(COUNTIF(Schedule!$H$3:$M$85,G5))</f>
        <v>4</v>
      </c>
      <c r="K5" s="5"/>
      <c r="L5" s="16" t="s">
        <v>16</v>
      </c>
      <c r="M5" s="20">
        <f>COUNT(C12:C52)-COUNTIF(C12:C52,0)</f>
        <v>24</v>
      </c>
    </row>
    <row r="6" spans="2:13" s="7" customFormat="1" ht="27" customHeight="1" x14ac:dyDescent="0.25">
      <c r="B6" s="13" t="s">
        <v>17</v>
      </c>
      <c r="C6" s="14">
        <f>Schedule!F90</f>
        <v>49</v>
      </c>
      <c r="D6" s="15">
        <f>Schedule!G90</f>
        <v>46.5</v>
      </c>
      <c r="E6" s="5"/>
      <c r="F6" s="16" t="s">
        <v>18</v>
      </c>
      <c r="G6" s="17" t="s">
        <v>19</v>
      </c>
      <c r="H6" s="18" t="s">
        <v>15</v>
      </c>
      <c r="I6" s="18">
        <f>(COUNTIF(Schedule!$E:$E,F6))</f>
        <v>16</v>
      </c>
      <c r="J6" s="19">
        <f>(COUNTIF(Schedule!$H$3:$M$85,G6))</f>
        <v>25</v>
      </c>
      <c r="K6" s="5"/>
      <c r="L6" s="16" t="s">
        <v>20</v>
      </c>
      <c r="M6" s="21">
        <f>C53</f>
        <v>102</v>
      </c>
    </row>
    <row r="7" spans="2:13" s="7" customFormat="1" ht="27" customHeight="1" thickBot="1" x14ac:dyDescent="0.3">
      <c r="B7" s="22" t="s">
        <v>21</v>
      </c>
      <c r="C7" s="23">
        <f>SUM(C5:C6)</f>
        <v>83</v>
      </c>
      <c r="D7" s="24">
        <f>SUM(D5:D6)</f>
        <v>81</v>
      </c>
      <c r="E7" s="5"/>
      <c r="F7" s="16" t="s">
        <v>22</v>
      </c>
      <c r="G7" s="17" t="s">
        <v>23</v>
      </c>
      <c r="H7" s="18" t="s">
        <v>15</v>
      </c>
      <c r="I7" s="18">
        <f>(COUNTIF(Schedule!$E:$E,F7))-0.5</f>
        <v>1.5</v>
      </c>
      <c r="J7" s="19">
        <f>(COUNTIF(Schedule!$H$3:$M$85,G7))</f>
        <v>10</v>
      </c>
      <c r="K7" s="5"/>
      <c r="L7" s="16" t="s">
        <v>24</v>
      </c>
      <c r="M7" s="25">
        <f>SUM(M8:M9)</f>
        <v>37</v>
      </c>
    </row>
    <row r="8" spans="2:13" s="7" customFormat="1" ht="27" customHeight="1" x14ac:dyDescent="0.25">
      <c r="E8" s="5"/>
      <c r="F8" s="16" t="s">
        <v>25</v>
      </c>
      <c r="G8" s="17" t="s">
        <v>25</v>
      </c>
      <c r="H8" s="18" t="s">
        <v>15</v>
      </c>
      <c r="I8" s="18">
        <f>(COUNTIF(Schedule!$E:$E,F8))</f>
        <v>5</v>
      </c>
      <c r="J8" s="19">
        <f>(COUNTIF(Schedule!$H$3:$M$85,G8))</f>
        <v>6</v>
      </c>
      <c r="K8" s="5"/>
      <c r="L8" s="26" t="s">
        <v>15</v>
      </c>
      <c r="M8" s="19">
        <f>COUNTIF($H$5:$H$41,L8)-COUNTIF(J5:J16,0)</f>
        <v>13</v>
      </c>
    </row>
    <row r="9" spans="2:13" s="7" customFormat="1" ht="27" customHeight="1" x14ac:dyDescent="0.25">
      <c r="E9" s="5"/>
      <c r="F9" s="16" t="s">
        <v>26</v>
      </c>
      <c r="G9" s="17" t="s">
        <v>27</v>
      </c>
      <c r="H9" s="18" t="s">
        <v>15</v>
      </c>
      <c r="I9" s="18">
        <f>(COUNTIF(Schedule!$E:$E,F9))</f>
        <v>11</v>
      </c>
      <c r="J9" s="19">
        <f>(COUNTIF(Schedule!$H$3:$M$85,G9))</f>
        <v>21</v>
      </c>
      <c r="K9" s="5"/>
      <c r="L9" s="26" t="s">
        <v>28</v>
      </c>
      <c r="M9" s="19">
        <f>COUNTIF($H$5:$H$41,L9)-COUNTIF(J6:J17,0)</f>
        <v>24</v>
      </c>
    </row>
    <row r="10" spans="2:13" s="7" customFormat="1" ht="27" customHeight="1" thickBot="1" x14ac:dyDescent="0.3">
      <c r="B10" s="4" t="s">
        <v>29</v>
      </c>
      <c r="C10" s="4"/>
      <c r="D10" s="4"/>
      <c r="E10" s="5"/>
      <c r="F10" s="16" t="s">
        <v>30</v>
      </c>
      <c r="G10" s="17" t="s">
        <v>31</v>
      </c>
      <c r="H10" s="18" t="s">
        <v>15</v>
      </c>
      <c r="I10" s="18">
        <f>(COUNTIF(Schedule!$E:$E,F10))-0.5</f>
        <v>6.5</v>
      </c>
      <c r="J10" s="19">
        <f>(COUNTIF(Schedule!$H$3:$M$85,G10))-1</f>
        <v>8</v>
      </c>
      <c r="K10" s="5"/>
      <c r="L10" s="27" t="s">
        <v>32</v>
      </c>
      <c r="M10" s="28">
        <f>Schedule!AQ88</f>
        <v>260</v>
      </c>
    </row>
    <row r="11" spans="2:13" s="7" customFormat="1" ht="27" customHeight="1" x14ac:dyDescent="0.25">
      <c r="B11" s="8" t="s">
        <v>16</v>
      </c>
      <c r="C11" s="9" t="s">
        <v>33</v>
      </c>
      <c r="D11" s="10" t="s">
        <v>34</v>
      </c>
      <c r="E11" s="5"/>
      <c r="F11" s="16" t="s">
        <v>35</v>
      </c>
      <c r="G11" s="17" t="s">
        <v>36</v>
      </c>
      <c r="H11" s="18" t="s">
        <v>15</v>
      </c>
      <c r="I11" s="18">
        <f>(COUNTIF(Schedule!$E:$E,F11))</f>
        <v>8</v>
      </c>
      <c r="J11" s="19">
        <f>(COUNTIF(Schedule!$H$3:$M$85,G11))</f>
        <v>15</v>
      </c>
      <c r="K11" s="5"/>
    </row>
    <row r="12" spans="2:13" s="7" customFormat="1" ht="27" customHeight="1" thickBot="1" x14ac:dyDescent="0.3">
      <c r="B12" s="29" t="s">
        <v>37</v>
      </c>
      <c r="C12" s="30">
        <f>VLOOKUP(B12,'[1]방향(DB)'!$H$2:$I$46,2,FALSE)</f>
        <v>4</v>
      </c>
      <c r="D12" s="25"/>
      <c r="E12" s="5"/>
      <c r="F12" s="16" t="s">
        <v>38</v>
      </c>
      <c r="G12" s="17" t="s">
        <v>39</v>
      </c>
      <c r="H12" s="18" t="s">
        <v>15</v>
      </c>
      <c r="I12" s="18">
        <f>(COUNTIF(Schedule!$E:$E,F12))</f>
        <v>2</v>
      </c>
      <c r="J12" s="19">
        <f>(COUNTIF(Schedule!$H$3:$M$85,G12))</f>
        <v>4</v>
      </c>
      <c r="K12" s="5"/>
      <c r="L12" s="4" t="s">
        <v>40</v>
      </c>
      <c r="M12" s="4"/>
    </row>
    <row r="13" spans="2:13" s="7" customFormat="1" ht="27" customHeight="1" x14ac:dyDescent="0.25">
      <c r="B13" s="29" t="s">
        <v>41</v>
      </c>
      <c r="C13" s="30">
        <f>VLOOKUP(B13,'[1]방향(DB)'!$H$2:$I$46,2,FALSE)</f>
        <v>7</v>
      </c>
      <c r="D13" s="25"/>
      <c r="E13" s="5"/>
      <c r="F13" s="16" t="s">
        <v>42</v>
      </c>
      <c r="G13" s="17" t="s">
        <v>43</v>
      </c>
      <c r="H13" s="18" t="s">
        <v>15</v>
      </c>
      <c r="I13" s="18">
        <f>(COUNTIF(Schedule!$E:$E,F13))</f>
        <v>1</v>
      </c>
      <c r="J13" s="19">
        <f>(COUNTIF(Schedule!$H$3:$M$85,G13))</f>
        <v>3</v>
      </c>
      <c r="K13" s="5"/>
      <c r="L13" s="8" t="s">
        <v>44</v>
      </c>
      <c r="M13" s="10" t="s">
        <v>6</v>
      </c>
    </row>
    <row r="14" spans="2:13" s="7" customFormat="1" ht="31.5" customHeight="1" x14ac:dyDescent="0.25">
      <c r="B14" s="29" t="s">
        <v>45</v>
      </c>
      <c r="C14" s="30">
        <f>VLOOKUP(B14,'[1]방향(DB)'!$H$2:$I$46,2,FALSE)</f>
        <v>1</v>
      </c>
      <c r="D14" s="21"/>
      <c r="E14" s="5"/>
      <c r="F14" s="16" t="s">
        <v>46</v>
      </c>
      <c r="G14" s="17" t="s">
        <v>47</v>
      </c>
      <c r="H14" s="18" t="s">
        <v>15</v>
      </c>
      <c r="I14" s="18">
        <f>(COUNTIF(Schedule!$E:$E,F14))</f>
        <v>1</v>
      </c>
      <c r="J14" s="19">
        <f>(COUNTIF(Schedule!$H$3:$M$85,G14))</f>
        <v>3</v>
      </c>
      <c r="K14" s="5"/>
      <c r="L14" s="16" t="s">
        <v>48</v>
      </c>
      <c r="M14" s="31">
        <f>SUMIF(Schedule!AO:AO,집계표!$L14,Schedule!A:A)</f>
        <v>15</v>
      </c>
    </row>
    <row r="15" spans="2:13" s="7" customFormat="1" ht="27" customHeight="1" x14ac:dyDescent="0.25">
      <c r="B15" s="29" t="s">
        <v>49</v>
      </c>
      <c r="C15" s="30">
        <f>VLOOKUP(B15,'[1]방향(DB)'!$H$2:$I$46,2,FALSE)</f>
        <v>2</v>
      </c>
      <c r="D15" s="25"/>
      <c r="E15" s="5"/>
      <c r="F15" s="16" t="s">
        <v>50</v>
      </c>
      <c r="G15" s="17" t="s">
        <v>51</v>
      </c>
      <c r="H15" s="18" t="s">
        <v>15</v>
      </c>
      <c r="I15" s="18">
        <f>(COUNTIF(Schedule!$E:$E,F15))</f>
        <v>0</v>
      </c>
      <c r="J15" s="19">
        <f>(COUNTIF(Schedule!$H$3:$M$85,G15))</f>
        <v>5</v>
      </c>
      <c r="K15" s="5"/>
      <c r="L15" s="16" t="s">
        <v>52</v>
      </c>
      <c r="M15" s="31">
        <f>SUMIF(Schedule!AO:AO,집계표!$L15,Schedule!A:A)</f>
        <v>3</v>
      </c>
    </row>
    <row r="16" spans="2:13" s="7" customFormat="1" ht="27" customHeight="1" x14ac:dyDescent="0.25">
      <c r="B16" s="29" t="s">
        <v>53</v>
      </c>
      <c r="C16" s="30">
        <f>VLOOKUP(B16,'[1]방향(DB)'!$H$2:$I$46,2,FALSE)</f>
        <v>2</v>
      </c>
      <c r="D16" s="25"/>
      <c r="E16" s="5"/>
      <c r="F16" s="16" t="s">
        <v>54</v>
      </c>
      <c r="G16" s="32" t="s">
        <v>55</v>
      </c>
      <c r="H16" s="18" t="s">
        <v>15</v>
      </c>
      <c r="I16" s="18">
        <f>(COUNTIF(Schedule!$E:$E,F16))</f>
        <v>0</v>
      </c>
      <c r="J16" s="19">
        <f>(COUNTIF(Schedule!$H$3:$M$85,G16))</f>
        <v>1</v>
      </c>
      <c r="K16" s="5"/>
      <c r="L16" s="16" t="s">
        <v>56</v>
      </c>
      <c r="M16" s="31">
        <f>SUMIF(Schedule!AO:AO,집계표!$L16,Schedule!A:A)</f>
        <v>6.5</v>
      </c>
    </row>
    <row r="17" spans="2:13" s="7" customFormat="1" ht="27" customHeight="1" x14ac:dyDescent="0.25">
      <c r="B17" s="29" t="s">
        <v>57</v>
      </c>
      <c r="C17" s="30">
        <f>VLOOKUP(B17,'[1]방향(DB)'!$H$2:$I$46,2,FALSE)</f>
        <v>1</v>
      </c>
      <c r="D17" s="25"/>
      <c r="E17" s="5"/>
      <c r="F17" s="16" t="s">
        <v>58</v>
      </c>
      <c r="G17" s="32" t="s">
        <v>58</v>
      </c>
      <c r="H17" s="18" t="s">
        <v>15</v>
      </c>
      <c r="I17" s="18">
        <f>(COUNTIF(Schedule!$E:$E,F17))+1</f>
        <v>2</v>
      </c>
      <c r="J17" s="19">
        <f>(COUNTIF(Schedule!$H$3:$M$85,G17))+1</f>
        <v>2</v>
      </c>
      <c r="K17" s="5"/>
      <c r="L17" s="16" t="s">
        <v>59</v>
      </c>
      <c r="M17" s="31">
        <f>SUMIF(Schedule!AO:AO,집계표!$L17,Schedule!A:A)</f>
        <v>11.5</v>
      </c>
    </row>
    <row r="18" spans="2:13" s="7" customFormat="1" ht="27" customHeight="1" x14ac:dyDescent="0.25">
      <c r="B18" s="29" t="s">
        <v>60</v>
      </c>
      <c r="C18" s="30">
        <f>VLOOKUP(B18,'[1]방향(DB)'!$H$2:$I$46,2,FALSE)</f>
        <v>0</v>
      </c>
      <c r="D18" s="25"/>
      <c r="E18" s="5"/>
      <c r="F18" s="33" t="s">
        <v>61</v>
      </c>
      <c r="G18" s="34" t="s">
        <v>62</v>
      </c>
      <c r="H18" s="35" t="s">
        <v>28</v>
      </c>
      <c r="I18" s="35">
        <f>((COUNTIF(Schedule!$E:$E,F18))*1)</f>
        <v>2</v>
      </c>
      <c r="J18" s="36">
        <f>(COUNTIF(Schedule!$H$3:$M$85,G18))</f>
        <v>2</v>
      </c>
      <c r="K18" s="5"/>
      <c r="L18" s="16" t="s">
        <v>63</v>
      </c>
      <c r="M18" s="31">
        <f>SUMIF(Schedule!AO:AO,집계표!$L18,Schedule!A:A)</f>
        <v>21.5</v>
      </c>
    </row>
    <row r="19" spans="2:13" s="7" customFormat="1" ht="27" customHeight="1" x14ac:dyDescent="0.25">
      <c r="B19" s="29" t="s">
        <v>64</v>
      </c>
      <c r="C19" s="30">
        <f>VLOOKUP(B19,'[1]방향(DB)'!$H$2:$I$46,2,FALSE)</f>
        <v>0</v>
      </c>
      <c r="D19" s="25"/>
      <c r="E19" s="5"/>
      <c r="F19" s="33" t="s">
        <v>65</v>
      </c>
      <c r="G19" s="34" t="s">
        <v>65</v>
      </c>
      <c r="H19" s="35" t="s">
        <v>28</v>
      </c>
      <c r="I19" s="35">
        <f>((COUNTIF(Schedule!$E:$E,F19))*1)</f>
        <v>2</v>
      </c>
      <c r="J19" s="36">
        <f>(COUNTIF(Schedule!$H$3:$M$85,G19))</f>
        <v>2</v>
      </c>
      <c r="K19" s="5"/>
      <c r="L19" s="16" t="s">
        <v>66</v>
      </c>
      <c r="M19" s="31">
        <f>SUMIF(Schedule!AO:AO,집계표!$L19,Schedule!A:A)</f>
        <v>13.5</v>
      </c>
    </row>
    <row r="20" spans="2:13" s="7" customFormat="1" ht="27" customHeight="1" x14ac:dyDescent="0.25">
      <c r="B20" s="29" t="s">
        <v>67</v>
      </c>
      <c r="C20" s="30">
        <f>VLOOKUP(B20,'[1]방향(DB)'!$H$2:$I$46,2,FALSE)</f>
        <v>4</v>
      </c>
      <c r="D20" s="25"/>
      <c r="E20" s="5"/>
      <c r="F20" s="33" t="s">
        <v>68</v>
      </c>
      <c r="G20" s="37" t="s">
        <v>69</v>
      </c>
      <c r="H20" s="35" t="s">
        <v>28</v>
      </c>
      <c r="I20" s="35">
        <v>0.5</v>
      </c>
      <c r="J20" s="36">
        <v>1</v>
      </c>
      <c r="K20" s="5"/>
      <c r="L20" s="16" t="s">
        <v>70</v>
      </c>
      <c r="M20" s="31">
        <f>SUMIF(Schedule!AO:AO,집계표!$L20,Schedule!A:A)</f>
        <v>10</v>
      </c>
    </row>
    <row r="21" spans="2:13" s="7" customFormat="1" ht="27" customHeight="1" thickBot="1" x14ac:dyDescent="0.3">
      <c r="B21" s="29" t="s">
        <v>71</v>
      </c>
      <c r="C21" s="30">
        <f>VLOOKUP(B21,'[1]방향(DB)'!$H$2:$I$46,2,FALSE)</f>
        <v>7</v>
      </c>
      <c r="D21" s="25"/>
      <c r="E21" s="5"/>
      <c r="F21" s="33" t="s">
        <v>72</v>
      </c>
      <c r="G21" s="37" t="s">
        <v>72</v>
      </c>
      <c r="H21" s="35" t="s">
        <v>28</v>
      </c>
      <c r="I21" s="35">
        <f>((COUNTIF(Schedule!$E:$E,F21))*1)-0.5</f>
        <v>0.5</v>
      </c>
      <c r="J21" s="36">
        <f>(COUNTIF(Schedule!$H$3:$M$85,G21))</f>
        <v>2</v>
      </c>
      <c r="K21" s="5"/>
      <c r="L21" s="38" t="s">
        <v>73</v>
      </c>
      <c r="M21" s="39">
        <f>SUM(M14:M20)</f>
        <v>81</v>
      </c>
    </row>
    <row r="22" spans="2:13" s="7" customFormat="1" ht="27" customHeight="1" x14ac:dyDescent="0.25">
      <c r="B22" s="29" t="s">
        <v>74</v>
      </c>
      <c r="C22" s="30">
        <f>VLOOKUP(B22,'[1]방향(DB)'!$H$2:$I$46,2,FALSE)</f>
        <v>27</v>
      </c>
      <c r="D22" s="25"/>
      <c r="E22" s="5"/>
      <c r="F22" s="33" t="s">
        <v>75</v>
      </c>
      <c r="G22" s="37" t="s">
        <v>76</v>
      </c>
      <c r="H22" s="35" t="s">
        <v>28</v>
      </c>
      <c r="I22" s="35">
        <v>2.5</v>
      </c>
      <c r="J22" s="36">
        <f>(COUNTIF(Schedule!$H$3:$M$85,G22))</f>
        <v>2</v>
      </c>
      <c r="K22" s="5"/>
    </row>
    <row r="23" spans="2:13" s="7" customFormat="1" ht="27" customHeight="1" x14ac:dyDescent="0.25">
      <c r="B23" s="29" t="s">
        <v>77</v>
      </c>
      <c r="C23" s="30">
        <v>22</v>
      </c>
      <c r="D23" s="25"/>
      <c r="E23" s="5"/>
      <c r="F23" s="33" t="s">
        <v>78</v>
      </c>
      <c r="G23" s="37" t="s">
        <v>79</v>
      </c>
      <c r="H23" s="35" t="s">
        <v>28</v>
      </c>
      <c r="I23" s="35">
        <f>((COUNTIF(Schedule!$E:$E,F23))*1)</f>
        <v>3</v>
      </c>
      <c r="J23" s="36">
        <f>(COUNTIF(Schedule!$H$3:$M$85,G23))</f>
        <v>3</v>
      </c>
      <c r="K23" s="5"/>
    </row>
    <row r="24" spans="2:13" s="7" customFormat="1" ht="27" customHeight="1" x14ac:dyDescent="0.25">
      <c r="B24" s="29" t="s">
        <v>80</v>
      </c>
      <c r="C24" s="30">
        <v>4</v>
      </c>
      <c r="D24" s="25"/>
      <c r="E24" s="5"/>
      <c r="F24" s="33" t="s">
        <v>81</v>
      </c>
      <c r="G24" s="37" t="s">
        <v>82</v>
      </c>
      <c r="H24" s="35" t="s">
        <v>28</v>
      </c>
      <c r="I24" s="35">
        <f>((COUNTIF(Schedule!$E:$E,F24))*1)</f>
        <v>1</v>
      </c>
      <c r="J24" s="36">
        <f>(COUNTIF(Schedule!$H$3:$M$85,G24))</f>
        <v>2</v>
      </c>
      <c r="K24" s="5"/>
    </row>
    <row r="25" spans="2:13" s="7" customFormat="1" ht="27" customHeight="1" x14ac:dyDescent="0.25">
      <c r="B25" s="29" t="s">
        <v>83</v>
      </c>
      <c r="C25" s="30">
        <f>VLOOKUP(B25,'[1]방향(DB)'!$H$2:$I$46,2,FALSE)</f>
        <v>6</v>
      </c>
      <c r="D25" s="25"/>
      <c r="E25" s="5"/>
      <c r="F25" s="33" t="s">
        <v>84</v>
      </c>
      <c r="G25" s="37" t="s">
        <v>84</v>
      </c>
      <c r="H25" s="35" t="s">
        <v>28</v>
      </c>
      <c r="I25" s="35">
        <f>((COUNTIF(Schedule!$E:$E,F25))*1)</f>
        <v>5</v>
      </c>
      <c r="J25" s="36">
        <f>(COUNTIF(Schedule!$H$3:$M$85,G25))</f>
        <v>5</v>
      </c>
      <c r="K25" s="5"/>
      <c r="L25" s="40"/>
    </row>
    <row r="26" spans="2:13" s="7" customFormat="1" ht="27" customHeight="1" x14ac:dyDescent="0.25">
      <c r="B26" s="29" t="s">
        <v>85</v>
      </c>
      <c r="C26" s="30">
        <f>VLOOKUP(B26,'[1]방향(DB)'!$H$2:$I$46,2,FALSE)</f>
        <v>2</v>
      </c>
      <c r="D26" s="25"/>
      <c r="E26" s="5"/>
      <c r="F26" s="33" t="s">
        <v>86</v>
      </c>
      <c r="G26" s="37" t="s">
        <v>87</v>
      </c>
      <c r="H26" s="35" t="s">
        <v>28</v>
      </c>
      <c r="I26" s="35">
        <f>((COUNTIF(Schedule!$E:$E,F26))*1)</f>
        <v>2</v>
      </c>
      <c r="J26" s="36">
        <f>(COUNTIF(Schedule!$H$3:$M$85,G26))</f>
        <v>5</v>
      </c>
      <c r="K26" s="5"/>
    </row>
    <row r="27" spans="2:13" s="7" customFormat="1" ht="27" customHeight="1" x14ac:dyDescent="0.25">
      <c r="B27" s="29" t="s">
        <v>88</v>
      </c>
      <c r="C27" s="30">
        <f>VLOOKUP(B27,'[1]방향(DB)'!$H$2:$I$46,2,FALSE)</f>
        <v>1</v>
      </c>
      <c r="D27" s="25"/>
      <c r="E27" s="5"/>
      <c r="F27" s="33" t="s">
        <v>89</v>
      </c>
      <c r="G27" s="37" t="s">
        <v>90</v>
      </c>
      <c r="H27" s="35" t="s">
        <v>28</v>
      </c>
      <c r="I27" s="35">
        <f>((COUNTIF(Schedule!$E:$E,F27))*1)</f>
        <v>2</v>
      </c>
      <c r="J27" s="36">
        <f>(COUNTIF(Schedule!$H$3:$M$85,G27))</f>
        <v>4</v>
      </c>
      <c r="K27" s="5"/>
    </row>
    <row r="28" spans="2:13" s="7" customFormat="1" ht="27" customHeight="1" x14ac:dyDescent="0.25">
      <c r="B28" s="29" t="s">
        <v>91</v>
      </c>
      <c r="C28" s="30">
        <f>VLOOKUP(B28,'[1]방향(DB)'!$H$2:$I$46,2,FALSE)</f>
        <v>1</v>
      </c>
      <c r="D28" s="25"/>
      <c r="E28" s="5"/>
      <c r="F28" s="33" t="s">
        <v>92</v>
      </c>
      <c r="G28" s="37" t="s">
        <v>93</v>
      </c>
      <c r="H28" s="35" t="s">
        <v>28</v>
      </c>
      <c r="I28" s="35">
        <f>((COUNTIF(Schedule!$E:$E,F28))*1)</f>
        <v>1</v>
      </c>
      <c r="J28" s="36">
        <f>(COUNTIF(Schedule!$H$3:$M$85,G28))</f>
        <v>2</v>
      </c>
      <c r="K28" s="5"/>
    </row>
    <row r="29" spans="2:13" s="7" customFormat="1" ht="27" customHeight="1" x14ac:dyDescent="0.25">
      <c r="B29" s="29" t="s">
        <v>94</v>
      </c>
      <c r="C29" s="30">
        <f>VLOOKUP(B29,'[1]방향(DB)'!$H$2:$I$46,2,FALSE)</f>
        <v>1</v>
      </c>
      <c r="D29" s="25"/>
      <c r="E29" s="5"/>
      <c r="F29" s="33" t="s">
        <v>95</v>
      </c>
      <c r="G29" s="37" t="s">
        <v>96</v>
      </c>
      <c r="H29" s="35" t="s">
        <v>28</v>
      </c>
      <c r="I29" s="35">
        <f>((COUNTIF(Schedule!$E:$E,F29))*1)</f>
        <v>1</v>
      </c>
      <c r="J29" s="36">
        <f>(COUNTIF(Schedule!$H$3:$M$85,G29))</f>
        <v>1</v>
      </c>
      <c r="K29" s="5"/>
    </row>
    <row r="30" spans="2:13" s="7" customFormat="1" ht="27" customHeight="1" x14ac:dyDescent="0.25">
      <c r="B30" s="29" t="s">
        <v>97</v>
      </c>
      <c r="C30" s="30">
        <f>VLOOKUP(B30,'[1]방향(DB)'!$H$2:$I$46,2,FALSE)</f>
        <v>1</v>
      </c>
      <c r="D30" s="25"/>
      <c r="E30" s="5"/>
      <c r="F30" s="33" t="s">
        <v>98</v>
      </c>
      <c r="G30" s="37" t="s">
        <v>99</v>
      </c>
      <c r="H30" s="35" t="s">
        <v>28</v>
      </c>
      <c r="I30" s="35">
        <f>((COUNTIF(Schedule!$E:$E,F30))*1)-0.5</f>
        <v>0.5</v>
      </c>
      <c r="J30" s="36">
        <f>(COUNTIF(Schedule!$H$3:$M$85,G30))</f>
        <v>1</v>
      </c>
      <c r="K30" s="5"/>
    </row>
    <row r="31" spans="2:13" s="7" customFormat="1" ht="27" customHeight="1" x14ac:dyDescent="0.25">
      <c r="B31" s="29" t="s">
        <v>100</v>
      </c>
      <c r="C31" s="30">
        <f>VLOOKUP(B31,'[1]방향(DB)'!$H$2:$I$46,2,FALSE)</f>
        <v>0</v>
      </c>
      <c r="D31" s="25"/>
      <c r="E31" s="5"/>
      <c r="F31" s="33" t="s">
        <v>101</v>
      </c>
      <c r="G31" s="37" t="s">
        <v>101</v>
      </c>
      <c r="H31" s="35" t="s">
        <v>28</v>
      </c>
      <c r="I31" s="35">
        <f>((COUNTIF(Schedule!$E:$E,F31))*1)</f>
        <v>1</v>
      </c>
      <c r="J31" s="36">
        <f>(COUNTIF(Schedule!$H$3:$M$85,G31))</f>
        <v>2</v>
      </c>
      <c r="K31" s="5"/>
    </row>
    <row r="32" spans="2:13" s="7" customFormat="1" ht="27" customHeight="1" x14ac:dyDescent="0.25">
      <c r="B32" s="29" t="s">
        <v>102</v>
      </c>
      <c r="C32" s="30">
        <f>VLOOKUP(B32,'[1]방향(DB)'!$H$2:$I$46,2,FALSE)</f>
        <v>0</v>
      </c>
      <c r="D32" s="25"/>
      <c r="E32" s="5"/>
      <c r="F32" s="33" t="s">
        <v>103</v>
      </c>
      <c r="G32" s="37" t="s">
        <v>103</v>
      </c>
      <c r="H32" s="35" t="s">
        <v>28</v>
      </c>
      <c r="I32" s="35">
        <f>((COUNTIF(Schedule!$E:$E,F32))*1)</f>
        <v>0</v>
      </c>
      <c r="J32" s="36">
        <f>(COUNTIF(Schedule!$H$3:$M$85,G32))</f>
        <v>2</v>
      </c>
      <c r="K32" s="5"/>
    </row>
    <row r="33" spans="2:11" s="7" customFormat="1" ht="27" customHeight="1" x14ac:dyDescent="0.25">
      <c r="B33" s="29" t="s">
        <v>104</v>
      </c>
      <c r="C33" s="30">
        <f>VLOOKUP(B33,'[1]방향(DB)'!$H$2:$I$46,2,FALSE)</f>
        <v>0</v>
      </c>
      <c r="D33" s="25"/>
      <c r="E33" s="5"/>
      <c r="F33" s="33" t="s">
        <v>105</v>
      </c>
      <c r="G33" s="37" t="s">
        <v>106</v>
      </c>
      <c r="H33" s="35" t="s">
        <v>28</v>
      </c>
      <c r="I33" s="35">
        <f>((COUNTIF(Schedule!$E:$E,F33))*1)</f>
        <v>0</v>
      </c>
      <c r="J33" s="36">
        <f>(COUNTIF(Schedule!$H$3:$M$85,G33))</f>
        <v>1</v>
      </c>
      <c r="K33" s="5"/>
    </row>
    <row r="34" spans="2:11" s="7" customFormat="1" ht="27" customHeight="1" x14ac:dyDescent="0.25">
      <c r="B34" s="29" t="s">
        <v>107</v>
      </c>
      <c r="C34" s="30">
        <f>VLOOKUP(B34,'[1]방향(DB)'!$H$2:$I$46,2,FALSE)</f>
        <v>0</v>
      </c>
      <c r="D34" s="25"/>
      <c r="E34" s="5"/>
      <c r="F34" s="33" t="s">
        <v>108</v>
      </c>
      <c r="G34" s="37" t="s">
        <v>108</v>
      </c>
      <c r="H34" s="35" t="s">
        <v>28</v>
      </c>
      <c r="I34" s="35">
        <f>((COUNTIF(Schedule!$E:$E,F34))*1)</f>
        <v>0</v>
      </c>
      <c r="J34" s="36">
        <f>(COUNTIF(Schedule!$H$3:$M$85,G34))</f>
        <v>1</v>
      </c>
      <c r="K34" s="5"/>
    </row>
    <row r="35" spans="2:11" s="7" customFormat="1" ht="27" customHeight="1" x14ac:dyDescent="0.25">
      <c r="B35" s="29" t="s">
        <v>109</v>
      </c>
      <c r="C35" s="30">
        <f>VLOOKUP(B35,'[1]방향(DB)'!$H$2:$I$46,2,FALSE)</f>
        <v>1</v>
      </c>
      <c r="D35" s="25"/>
      <c r="E35" s="5"/>
      <c r="F35" s="33" t="s">
        <v>110</v>
      </c>
      <c r="G35" s="37" t="s">
        <v>110</v>
      </c>
      <c r="H35" s="35" t="s">
        <v>28</v>
      </c>
      <c r="I35" s="35">
        <f>((COUNTIF(Schedule!$E:$E,F35))*1)</f>
        <v>0</v>
      </c>
      <c r="J35" s="36">
        <f>(COUNTIF(Schedule!$H$3:$M$85,G35))</f>
        <v>1</v>
      </c>
      <c r="K35" s="5"/>
    </row>
    <row r="36" spans="2:11" s="7" customFormat="1" ht="27" customHeight="1" x14ac:dyDescent="0.25">
      <c r="B36" s="29" t="s">
        <v>111</v>
      </c>
      <c r="C36" s="30">
        <f>VLOOKUP(B36,'[1]방향(DB)'!$H$2:$I$46,2,FALSE)</f>
        <v>0</v>
      </c>
      <c r="D36" s="25"/>
      <c r="E36" s="5"/>
      <c r="F36" s="33" t="s">
        <v>112</v>
      </c>
      <c r="G36" s="37" t="s">
        <v>112</v>
      </c>
      <c r="H36" s="35" t="s">
        <v>28</v>
      </c>
      <c r="I36" s="35">
        <f>((COUNTIF(Schedule!$E:$E,F36))*1)</f>
        <v>0</v>
      </c>
      <c r="J36" s="36">
        <f>(COUNTIF(Schedule!$H$3:$M$85,G36))</f>
        <v>1</v>
      </c>
      <c r="K36" s="5"/>
    </row>
    <row r="37" spans="2:11" s="7" customFormat="1" ht="27" customHeight="1" x14ac:dyDescent="0.25">
      <c r="B37" s="29" t="s">
        <v>113</v>
      </c>
      <c r="C37" s="30">
        <f>VLOOKUP(B37,'[1]방향(DB)'!$H$2:$I$46,2,FALSE)</f>
        <v>0</v>
      </c>
      <c r="D37" s="25"/>
      <c r="E37" s="5"/>
      <c r="F37" s="33" t="s">
        <v>114</v>
      </c>
      <c r="G37" s="41" t="s">
        <v>115</v>
      </c>
      <c r="H37" s="42" t="s">
        <v>28</v>
      </c>
      <c r="I37" s="35">
        <f>((COUNTIF(Schedule!$E:$E,F37))*1)</f>
        <v>0</v>
      </c>
      <c r="J37" s="36">
        <f>(COUNTIF(Schedule!$H$3:$M$85,G37))</f>
        <v>1</v>
      </c>
      <c r="K37" s="5"/>
    </row>
    <row r="38" spans="2:11" s="7" customFormat="1" ht="27" customHeight="1" x14ac:dyDescent="0.25">
      <c r="B38" s="29" t="s">
        <v>116</v>
      </c>
      <c r="C38" s="30">
        <f>VLOOKUP(B38,'[1]방향(DB)'!$H$2:$I$46,2,FALSE)</f>
        <v>0</v>
      </c>
      <c r="D38" s="25"/>
      <c r="E38" s="5"/>
      <c r="F38" s="33" t="s">
        <v>117</v>
      </c>
      <c r="G38" s="41" t="s">
        <v>117</v>
      </c>
      <c r="H38" s="42" t="s">
        <v>28</v>
      </c>
      <c r="I38" s="35">
        <f>((COUNTIF(Schedule!$E:$E,F38))*1)</f>
        <v>0</v>
      </c>
      <c r="J38" s="36">
        <f>(COUNTIF(Schedule!$H$3:$M$85,G38))</f>
        <v>0</v>
      </c>
      <c r="K38" s="5"/>
    </row>
    <row r="39" spans="2:11" s="7" customFormat="1" ht="27" customHeight="1" x14ac:dyDescent="0.25">
      <c r="B39" s="29" t="s">
        <v>118</v>
      </c>
      <c r="C39" s="30">
        <f>VLOOKUP(B39,'[1]방향(DB)'!$H$2:$I$46,2,FALSE)</f>
        <v>0</v>
      </c>
      <c r="D39" s="25"/>
      <c r="E39" s="5"/>
      <c r="F39" s="33" t="s">
        <v>119</v>
      </c>
      <c r="G39" s="41" t="s">
        <v>119</v>
      </c>
      <c r="H39" s="42" t="s">
        <v>28</v>
      </c>
      <c r="I39" s="35">
        <f>((COUNTIF(Schedule!$E:$E,F39))*1)</f>
        <v>0</v>
      </c>
      <c r="J39" s="36">
        <f>(COUNTIF(Schedule!$H$3:$M$85,G39))</f>
        <v>1</v>
      </c>
      <c r="K39" s="5"/>
    </row>
    <row r="40" spans="2:11" s="7" customFormat="1" ht="27" customHeight="1" x14ac:dyDescent="0.25">
      <c r="B40" s="29" t="s">
        <v>120</v>
      </c>
      <c r="C40" s="30">
        <f>VLOOKUP(B40,'[1]방향(DB)'!$H$2:$I$46,2,FALSE)</f>
        <v>0</v>
      </c>
      <c r="D40" s="25"/>
      <c r="E40" s="5"/>
      <c r="F40" s="33" t="s">
        <v>121</v>
      </c>
      <c r="G40" s="34" t="s">
        <v>122</v>
      </c>
      <c r="H40" s="35" t="s">
        <v>28</v>
      </c>
      <c r="I40" s="35">
        <f>((COUNTIF(Schedule!$E:$E,F40))*1)</f>
        <v>0</v>
      </c>
      <c r="J40" s="36">
        <f>(COUNTIF(Schedule!$H$3:$M$85,G40))</f>
        <v>1</v>
      </c>
      <c r="K40" s="5"/>
    </row>
    <row r="41" spans="2:11" s="7" customFormat="1" ht="27" customHeight="1" x14ac:dyDescent="0.25">
      <c r="B41" s="29" t="s">
        <v>123</v>
      </c>
      <c r="C41" s="30">
        <f>VLOOKUP(B41,'[1]방향(DB)'!$H$2:$I$46,2,FALSE)</f>
        <v>0</v>
      </c>
      <c r="D41" s="25"/>
      <c r="E41" s="5"/>
      <c r="F41" s="33" t="s">
        <v>124</v>
      </c>
      <c r="G41" s="34" t="s">
        <v>124</v>
      </c>
      <c r="H41" s="35" t="s">
        <v>28</v>
      </c>
      <c r="I41" s="35">
        <f>((COUNTIF(Schedule!$E:$E,F41))*1)</f>
        <v>0</v>
      </c>
      <c r="J41" s="36">
        <f>(COUNTIF(Schedule!$H$3:$M$85,G41))</f>
        <v>1</v>
      </c>
      <c r="K41" s="5"/>
    </row>
    <row r="42" spans="2:11" s="7" customFormat="1" ht="27" customHeight="1" thickBot="1" x14ac:dyDescent="0.3">
      <c r="B42" s="29" t="s">
        <v>125</v>
      </c>
      <c r="C42" s="30">
        <f>VLOOKUP(B42,'[1]방향(DB)'!$H$2:$I$46,2,FALSE)</f>
        <v>0</v>
      </c>
      <c r="D42" s="25"/>
      <c r="E42" s="5"/>
      <c r="F42" s="43" t="s">
        <v>126</v>
      </c>
      <c r="G42" s="44"/>
      <c r="H42" s="45"/>
      <c r="I42" s="46">
        <f>SUM(I5:I41)</f>
        <v>81</v>
      </c>
      <c r="J42" s="47">
        <f>SUM(J5:J41)</f>
        <v>151</v>
      </c>
      <c r="K42" s="5"/>
    </row>
    <row r="43" spans="2:11" s="7" customFormat="1" ht="27" customHeight="1" thickBot="1" x14ac:dyDescent="0.3">
      <c r="B43" s="29" t="s">
        <v>127</v>
      </c>
      <c r="C43" s="30">
        <f>VLOOKUP(B43,'[1]방향(DB)'!$H$2:$I$46,2,FALSE)</f>
        <v>1</v>
      </c>
      <c r="D43" s="25"/>
      <c r="E43" s="5"/>
      <c r="K43" s="5"/>
    </row>
    <row r="44" spans="2:11" s="7" customFormat="1" ht="27" customHeight="1" x14ac:dyDescent="0.25">
      <c r="B44" s="29" t="s">
        <v>128</v>
      </c>
      <c r="C44" s="30">
        <f>VLOOKUP(B44,'[1]방향(DB)'!$H$2:$I$46,2,FALSE)</f>
        <v>3</v>
      </c>
      <c r="D44" s="25"/>
      <c r="E44" s="5"/>
      <c r="F44" s="8" t="s">
        <v>129</v>
      </c>
      <c r="G44" s="48" t="s">
        <v>6</v>
      </c>
      <c r="H44" s="49"/>
      <c r="I44" s="9" t="s">
        <v>15</v>
      </c>
      <c r="J44" s="10" t="s">
        <v>28</v>
      </c>
      <c r="K44" s="5"/>
    </row>
    <row r="45" spans="2:11" s="7" customFormat="1" ht="27" customHeight="1" x14ac:dyDescent="0.25">
      <c r="B45" s="29" t="s">
        <v>130</v>
      </c>
      <c r="C45" s="30">
        <f>VLOOKUP(B45,'[1]방향(DB)'!$H$2:$I$46,2,FALSE)</f>
        <v>1</v>
      </c>
      <c r="D45" s="25"/>
      <c r="E45" s="5"/>
      <c r="F45" s="16" t="s">
        <v>131</v>
      </c>
      <c r="G45" s="50">
        <f>SUM(I45:J45)</f>
        <v>5</v>
      </c>
      <c r="H45" s="51"/>
      <c r="I45" s="18">
        <f>COUNTIFS(Schedule!$N$3:$N$86,집계표!$F45,Schedule!$F$3:$F$86,집계표!I$44)</f>
        <v>4</v>
      </c>
      <c r="J45" s="19">
        <f>COUNTIFS(Schedule!$N$3:$N$86,집계표!$F45,Schedule!$F$3:$F$86,집계표!J$44)</f>
        <v>1</v>
      </c>
      <c r="K45" s="5"/>
    </row>
    <row r="46" spans="2:11" s="7" customFormat="1" ht="27" customHeight="1" x14ac:dyDescent="0.25">
      <c r="B46" s="29" t="s">
        <v>132</v>
      </c>
      <c r="C46" s="30">
        <f>VLOOKUP(B46,'[1]방향(DB)'!$H$2:$I$46,2,FALSE)</f>
        <v>0</v>
      </c>
      <c r="D46" s="25"/>
      <c r="E46" s="5"/>
      <c r="F46" s="16" t="s">
        <v>133</v>
      </c>
      <c r="G46" s="52">
        <v>0</v>
      </c>
      <c r="H46" s="53"/>
      <c r="I46" s="18">
        <f>COUNTIFS(Schedule!$N$3:$N$86,집계표!$F46,Schedule!$F$3:$F$86,집계표!I$44)</f>
        <v>0</v>
      </c>
      <c r="J46" s="19">
        <f>COUNTIFS(Schedule!$N$3:$N$86,집계표!$F46,Schedule!$F$3:$F$86,집계표!J$44)</f>
        <v>0</v>
      </c>
      <c r="K46" s="5"/>
    </row>
    <row r="47" spans="2:11" s="7" customFormat="1" ht="27" customHeight="1" x14ac:dyDescent="0.25">
      <c r="B47" s="29" t="s">
        <v>134</v>
      </c>
      <c r="C47" s="30">
        <f>VLOOKUP(B47,'[1]방향(DB)'!$H$2:$I$46,2,FALSE)</f>
        <v>0</v>
      </c>
      <c r="D47" s="25"/>
      <c r="E47" s="5"/>
      <c r="F47" s="16" t="s">
        <v>135</v>
      </c>
      <c r="G47" s="54">
        <f t="shared" ref="G47:G52" si="0">SUM(I47:J47)</f>
        <v>1</v>
      </c>
      <c r="H47" s="55"/>
      <c r="I47" s="18">
        <f>COUNTIFS(Schedule!$N$3:$N$86,집계표!$F47,Schedule!$F$3:$F$86,집계표!I$44)</f>
        <v>0</v>
      </c>
      <c r="J47" s="19">
        <f>COUNTIFS(Schedule!$N$3:$N$86,집계표!$F47,Schedule!$F$3:$F$86,집계표!J$44)</f>
        <v>1</v>
      </c>
      <c r="K47" s="5"/>
    </row>
    <row r="48" spans="2:11" s="7" customFormat="1" ht="27" customHeight="1" x14ac:dyDescent="0.25">
      <c r="B48" s="29" t="s">
        <v>136</v>
      </c>
      <c r="C48" s="30">
        <f>VLOOKUP(B48,'[1]방향(DB)'!$H$2:$I$46,2,FALSE)</f>
        <v>0</v>
      </c>
      <c r="D48" s="25"/>
      <c r="E48" s="5"/>
      <c r="F48" s="16" t="s">
        <v>137</v>
      </c>
      <c r="G48" s="50">
        <f t="shared" si="0"/>
        <v>3</v>
      </c>
      <c r="H48" s="51"/>
      <c r="I48" s="18">
        <f>COUNTIFS(Schedule!$N$3:$N$86,집계표!$F48,Schedule!$F$3:$F$86,집계표!I$44)</f>
        <v>2</v>
      </c>
      <c r="J48" s="19">
        <f>COUNTIFS(Schedule!$N$3:$N$86,집계표!$F48,Schedule!$F$3:$F$86,집계표!J$44)</f>
        <v>1</v>
      </c>
      <c r="K48" s="5"/>
    </row>
    <row r="49" spans="2:24" s="7" customFormat="1" ht="27" customHeight="1" x14ac:dyDescent="0.3">
      <c r="B49" s="29" t="s">
        <v>138</v>
      </c>
      <c r="C49" s="30">
        <f>VLOOKUP(B49,'[1]방향(DB)'!$H$2:$I$46,2,FALSE)</f>
        <v>0</v>
      </c>
      <c r="D49" s="25"/>
      <c r="E49" s="5"/>
      <c r="F49" s="16" t="s">
        <v>139</v>
      </c>
      <c r="G49" s="50">
        <f t="shared" si="0"/>
        <v>38</v>
      </c>
      <c r="H49" s="51"/>
      <c r="I49" s="18">
        <f>COUNTIFS(Schedule!$N$3:$N$86,집계표!$F49,Schedule!$F$3:$F$86,집계표!I$44)-1</f>
        <v>29</v>
      </c>
      <c r="J49" s="19">
        <f>COUNTIFS(Schedule!$N$3:$N$86,집계표!$F49,Schedule!$F$3:$F$86,집계표!J$44)-1</f>
        <v>9</v>
      </c>
      <c r="K49" s="5"/>
      <c r="L49" s="56"/>
      <c r="M49" s="56"/>
    </row>
    <row r="50" spans="2:24" s="7" customFormat="1" ht="27" customHeight="1" x14ac:dyDescent="0.3">
      <c r="B50" s="29" t="s">
        <v>140</v>
      </c>
      <c r="C50" s="30">
        <f>VLOOKUP(B50,'[1]방향(DB)'!$H$2:$I$46,2,FALSE)</f>
        <v>1</v>
      </c>
      <c r="D50" s="25"/>
      <c r="E50" s="5"/>
      <c r="F50" s="16" t="s">
        <v>141</v>
      </c>
      <c r="G50" s="50">
        <f t="shared" si="0"/>
        <v>27.5</v>
      </c>
      <c r="H50" s="51"/>
      <c r="I50" s="18">
        <f>COUNTIFS(Schedule!$N$3:$N$86,집계표!$F50,Schedule!$F$3:$F$86,집계표!I$44)</f>
        <v>18</v>
      </c>
      <c r="J50" s="19">
        <f>COUNTIFS(Schedule!$N$3:$N$86,집계표!$F50,Schedule!$F$3:$F$86,집계표!J$44)-0.5</f>
        <v>9.5</v>
      </c>
      <c r="K50" s="5"/>
      <c r="L50" s="56"/>
      <c r="M50" s="56"/>
    </row>
    <row r="51" spans="2:24" s="7" customFormat="1" ht="27" customHeight="1" x14ac:dyDescent="0.3">
      <c r="B51" s="29" t="s">
        <v>142</v>
      </c>
      <c r="C51" s="30">
        <f>VLOOKUP(B51,'[1]방향(DB)'!$H$2:$I$46,2,FALSE)</f>
        <v>1</v>
      </c>
      <c r="D51" s="25"/>
      <c r="E51" s="5"/>
      <c r="F51" s="16" t="s">
        <v>143</v>
      </c>
      <c r="G51" s="52">
        <v>2.5</v>
      </c>
      <c r="H51" s="53"/>
      <c r="I51" s="18">
        <f>COUNTIFS(Schedule!$N$3:$N$86,집계표!$F51,Schedule!$F$3:$F$86,집계표!I$44)</f>
        <v>2</v>
      </c>
      <c r="J51" s="19">
        <v>0.5</v>
      </c>
      <c r="K51" s="5"/>
      <c r="L51" s="56"/>
      <c r="M51" s="56"/>
    </row>
    <row r="52" spans="2:24" s="7" customFormat="1" ht="27" customHeight="1" x14ac:dyDescent="0.3">
      <c r="B52" s="29" t="s">
        <v>144</v>
      </c>
      <c r="C52" s="30">
        <f>VLOOKUP(B52,'[1]방향(DB)'!$H$2:$I$46,2,FALSE)</f>
        <v>1</v>
      </c>
      <c r="D52" s="25"/>
      <c r="E52" s="5"/>
      <c r="F52" s="16" t="s">
        <v>145</v>
      </c>
      <c r="G52" s="54">
        <f t="shared" si="0"/>
        <v>1</v>
      </c>
      <c r="H52" s="55"/>
      <c r="I52" s="18">
        <f>COUNTIFS(Schedule!$N$3:$N$86,집계표!$F52,Schedule!$F$3:$F$86,집계표!I$44)</f>
        <v>0</v>
      </c>
      <c r="J52" s="19">
        <f>COUNTIFS(Schedule!$N$3:$N$86,집계표!$F52,Schedule!$F$3:$F$86,집계표!J$44)</f>
        <v>1</v>
      </c>
      <c r="K52" s="5"/>
      <c r="L52" s="56"/>
      <c r="M52" s="56"/>
    </row>
    <row r="53" spans="2:24" s="7" customFormat="1" ht="27" customHeight="1" thickBot="1" x14ac:dyDescent="0.35">
      <c r="B53" s="22" t="s">
        <v>73</v>
      </c>
      <c r="C53" s="57">
        <f>SUM(C12:C52)</f>
        <v>102</v>
      </c>
      <c r="D53" s="58" t="str">
        <f>COUNT(C12:C52)-COUNTIF(C12:C52,0)&amp;"개국"</f>
        <v>24개국</v>
      </c>
      <c r="E53" s="5"/>
      <c r="F53" s="59" t="s">
        <v>146</v>
      </c>
      <c r="G53" s="54">
        <f t="shared" ref="G53" si="1">SUM(I53:J53)</f>
        <v>2</v>
      </c>
      <c r="H53" s="55"/>
      <c r="I53" s="18">
        <f>COUNTIFS(Schedule!$N$3:$N$86,집계표!$F53,Schedule!$F$3:$F$86,집계표!I$44)+1</f>
        <v>2</v>
      </c>
      <c r="J53" s="19">
        <f>COUNTIFS(Schedule!$N$3:$N$86,집계표!$F53,Schedule!$F$3:$F$86,집계표!J$44)</f>
        <v>0</v>
      </c>
      <c r="K53" s="5"/>
      <c r="L53" s="56"/>
      <c r="M53" s="56"/>
    </row>
    <row r="54" spans="2:24" s="7" customFormat="1" ht="27" customHeight="1" x14ac:dyDescent="0.3">
      <c r="B54" s="60"/>
      <c r="C54" s="61"/>
      <c r="D54" s="62"/>
      <c r="E54" s="5"/>
      <c r="F54" s="59" t="s">
        <v>147</v>
      </c>
      <c r="G54" s="54">
        <v>1</v>
      </c>
      <c r="H54" s="55"/>
      <c r="I54" s="63">
        <v>0</v>
      </c>
      <c r="J54" s="64">
        <v>1</v>
      </c>
      <c r="K54" s="5"/>
      <c r="L54" s="56"/>
      <c r="M54" s="56"/>
    </row>
    <row r="55" spans="2:24" s="7" customFormat="1" ht="27" customHeight="1" thickBot="1" x14ac:dyDescent="0.35">
      <c r="E55" s="5"/>
      <c r="F55" s="22" t="s">
        <v>73</v>
      </c>
      <c r="G55" s="65">
        <f>SUM(G45:H54)</f>
        <v>81</v>
      </c>
      <c r="H55" s="66"/>
      <c r="I55" s="67">
        <f>SUM(I45:I53)</f>
        <v>57</v>
      </c>
      <c r="J55" s="68">
        <f>SUM(J45:J54)</f>
        <v>24</v>
      </c>
      <c r="K55" s="5"/>
      <c r="L55" s="56"/>
      <c r="M55" s="56"/>
    </row>
    <row r="56" spans="2:24" s="7" customFormat="1" ht="27" customHeight="1" x14ac:dyDescent="0.45">
      <c r="B56" s="69" t="s">
        <v>148</v>
      </c>
      <c r="C56" s="2"/>
      <c r="D56" s="2"/>
      <c r="E56" s="5"/>
      <c r="K56" s="5"/>
      <c r="L56" s="2"/>
      <c r="M56" s="2"/>
    </row>
    <row r="57" spans="2:24" ht="20.399999999999999" x14ac:dyDescent="0.3">
      <c r="B57" s="70"/>
      <c r="P57" s="7"/>
      <c r="Q57" s="7"/>
      <c r="R57" s="7"/>
      <c r="S57" s="7"/>
      <c r="U57" s="7"/>
      <c r="V57" s="7"/>
      <c r="W57" s="7"/>
      <c r="X57" s="7"/>
    </row>
    <row r="58" spans="2:24" ht="20.399999999999999" x14ac:dyDescent="0.3">
      <c r="B58" s="70"/>
      <c r="P58" s="7"/>
      <c r="Q58" s="7"/>
      <c r="R58" s="7"/>
      <c r="S58" s="7"/>
      <c r="U58" s="7"/>
      <c r="V58" s="7"/>
      <c r="W58" s="7"/>
      <c r="X58" s="7"/>
    </row>
    <row r="59" spans="2:24" ht="20.399999999999999" x14ac:dyDescent="0.3">
      <c r="B59" s="70"/>
      <c r="P59" s="7"/>
      <c r="Q59" s="7"/>
      <c r="R59" s="7"/>
      <c r="S59" s="7"/>
      <c r="U59" s="7"/>
      <c r="V59" s="7"/>
      <c r="W59" s="7"/>
      <c r="X59" s="7"/>
    </row>
    <row r="60" spans="2:24" ht="19.2" x14ac:dyDescent="0.25">
      <c r="P60" s="7"/>
      <c r="Q60" s="7"/>
      <c r="R60" s="7"/>
      <c r="S60" s="7"/>
      <c r="U60" s="7"/>
      <c r="V60" s="7"/>
      <c r="W60" s="7"/>
      <c r="X60" s="7"/>
    </row>
    <row r="61" spans="2:24" ht="19.2" x14ac:dyDescent="0.25">
      <c r="P61" s="7"/>
      <c r="Q61" s="7"/>
      <c r="R61" s="7"/>
      <c r="S61" s="7"/>
    </row>
    <row r="62" spans="2:24" ht="19.2" x14ac:dyDescent="0.25">
      <c r="P62" s="7"/>
      <c r="Q62" s="7"/>
      <c r="R62" s="7"/>
      <c r="S62" s="7"/>
    </row>
    <row r="63" spans="2:24" ht="19.2" x14ac:dyDescent="0.25">
      <c r="P63" s="7"/>
      <c r="Q63" s="7"/>
      <c r="R63" s="7"/>
      <c r="S63" s="7"/>
    </row>
    <row r="64" spans="2:24" ht="19.2" x14ac:dyDescent="0.25">
      <c r="P64" s="7"/>
      <c r="Q64" s="7"/>
      <c r="R64" s="7"/>
      <c r="S64" s="7"/>
    </row>
    <row r="65" spans="16:19" ht="19.2" x14ac:dyDescent="0.25">
      <c r="P65" s="7"/>
      <c r="Q65" s="7"/>
      <c r="R65" s="7"/>
      <c r="S65" s="7"/>
    </row>
  </sheetData>
  <mergeCells count="18"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B1:M1"/>
    <mergeCell ref="B3:D3"/>
    <mergeCell ref="F3:J3"/>
    <mergeCell ref="L3:M3"/>
    <mergeCell ref="B10:D10"/>
    <mergeCell ref="L12:M12"/>
  </mergeCells>
  <phoneticPr fontId="4" type="noConversion"/>
  <printOptions horizontalCentered="1" verticalCentered="1"/>
  <pageMargins left="0" right="0" top="0" bottom="0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ABB36-C3A1-4E7B-A128-81F0BB5FAA10}">
  <sheetPr>
    <tabColor rgb="FFFFFF00"/>
    <pageSetUpPr fitToPage="1"/>
  </sheetPr>
  <dimension ref="A1:AZ237"/>
  <sheetViews>
    <sheetView tabSelected="1" view="pageBreakPreview" zoomScale="70" zoomScaleNormal="70" zoomScaleSheetLayoutView="70" workbookViewId="0">
      <pane xSplit="16" ySplit="2" topLeftCell="AP35" activePane="bottomRight" state="frozen"/>
      <selection activeCell="L20" sqref="L20"/>
      <selection pane="topRight" activeCell="L20" sqref="L20"/>
      <selection pane="bottomLeft" activeCell="L20" sqref="L20"/>
      <selection pane="bottomRight" activeCell="AS61" sqref="AS61"/>
    </sheetView>
  </sheetViews>
  <sheetFormatPr defaultColWidth="8.8984375" defaultRowHeight="17.399999999999999" outlineLevelCol="1" x14ac:dyDescent="0.25"/>
  <cols>
    <col min="1" max="1" width="6.3984375" style="123" customWidth="1"/>
    <col min="2" max="2" width="5.3984375" style="96" customWidth="1"/>
    <col min="3" max="3" width="6" style="96" customWidth="1"/>
    <col min="4" max="4" width="7.09765625" style="96" bestFit="1" customWidth="1"/>
    <col min="5" max="5" width="18.59765625" style="96" bestFit="1" customWidth="1"/>
    <col min="6" max="6" width="6.796875" style="96" bestFit="1" customWidth="1"/>
    <col min="7" max="7" width="8.8984375" style="96" bestFit="1" customWidth="1"/>
    <col min="8" max="9" width="6.59765625" style="96" bestFit="1" customWidth="1"/>
    <col min="10" max="10" width="6.3984375" style="96" bestFit="1" customWidth="1"/>
    <col min="11" max="11" width="5.69921875" style="96" bestFit="1" customWidth="1"/>
    <col min="12" max="12" width="4.8984375" style="96" bestFit="1" customWidth="1"/>
    <col min="13" max="13" width="5.296875" style="96" bestFit="1" customWidth="1"/>
    <col min="14" max="14" width="8.796875" style="96" bestFit="1" customWidth="1"/>
    <col min="15" max="15" width="10.59765625" style="96" customWidth="1"/>
    <col min="16" max="16" width="26.59765625" style="96" customWidth="1"/>
    <col min="17" max="17" width="10" style="96" customWidth="1" outlineLevel="1"/>
    <col min="18" max="18" width="12.69921875" style="96" customWidth="1" outlineLevel="1"/>
    <col min="19" max="22" width="13.3984375" style="96" customWidth="1" outlineLevel="1"/>
    <col min="23" max="23" width="14.19921875" style="96" customWidth="1" outlineLevel="1"/>
    <col min="24" max="24" width="13.3984375" style="96" customWidth="1" outlineLevel="1"/>
    <col min="25" max="25" width="12.69921875" style="96" customWidth="1" outlineLevel="1"/>
    <col min="26" max="26" width="14.8984375" style="96" customWidth="1" outlineLevel="1"/>
    <col min="27" max="27" width="14.19921875" style="96" customWidth="1" outlineLevel="1"/>
    <col min="28" max="28" width="13.3984375" style="96" customWidth="1" outlineLevel="1"/>
    <col min="29" max="29" width="11.3984375" style="96" customWidth="1" outlineLevel="1"/>
    <col min="30" max="30" width="14.296875" style="96" customWidth="1" outlineLevel="1"/>
    <col min="31" max="31" width="11.3984375" style="96" customWidth="1" outlineLevel="1"/>
    <col min="32" max="32" width="7.296875" style="96" customWidth="1" outlineLevel="1"/>
    <col min="33" max="33" width="6" style="96" customWidth="1" outlineLevel="1"/>
    <col min="34" max="34" width="6.59765625" style="96" customWidth="1" outlineLevel="1"/>
    <col min="35" max="36" width="9.19921875" style="96" customWidth="1" outlineLevel="1"/>
    <col min="37" max="37" width="5.8984375" style="96" customWidth="1" outlineLevel="1"/>
    <col min="38" max="38" width="3.59765625" style="96" customWidth="1" outlineLevel="1"/>
    <col min="39" max="39" width="12" style="96" customWidth="1"/>
    <col min="40" max="40" width="28.59765625" style="96" customWidth="1" outlineLevel="1"/>
    <col min="41" max="41" width="8.296875" style="96" customWidth="1"/>
    <col min="42" max="42" width="11.3984375" style="96" bestFit="1" customWidth="1"/>
    <col min="43" max="44" width="7.19921875" style="96" bestFit="1" customWidth="1" outlineLevel="1"/>
    <col min="45" max="45" width="73.3984375" style="96" bestFit="1" customWidth="1" outlineLevel="1"/>
    <col min="46" max="46" width="9.09765625" style="96" bestFit="1" customWidth="1" outlineLevel="1"/>
    <col min="47" max="16384" width="8.8984375" style="80"/>
  </cols>
  <sheetData>
    <row r="1" spans="1:51" ht="38.4" thickBot="1" x14ac:dyDescent="0.3">
      <c r="A1" s="71"/>
      <c r="B1" s="72" t="s">
        <v>149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>
        <f>COUNTA(I3:M85)</f>
        <v>68</v>
      </c>
      <c r="R1" s="75"/>
      <c r="S1" s="76"/>
      <c r="T1" s="74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7"/>
      <c r="AU1" s="78"/>
      <c r="AV1"/>
      <c r="AW1"/>
      <c r="AX1"/>
      <c r="AY1" s="79" t="s">
        <v>150</v>
      </c>
    </row>
    <row r="2" spans="1:51" ht="34.799999999999997" x14ac:dyDescent="0.25">
      <c r="A2" s="71"/>
      <c r="B2" s="81" t="s">
        <v>151</v>
      </c>
      <c r="C2" s="82" t="s">
        <v>152</v>
      </c>
      <c r="D2" s="82" t="s">
        <v>153</v>
      </c>
      <c r="E2" s="82" t="s">
        <v>154</v>
      </c>
      <c r="F2" s="82" t="s">
        <v>155</v>
      </c>
      <c r="G2" s="82" t="s">
        <v>156</v>
      </c>
      <c r="H2" s="82" t="s">
        <v>157</v>
      </c>
      <c r="I2" s="83" t="s">
        <v>158</v>
      </c>
      <c r="J2" s="83"/>
      <c r="K2" s="83"/>
      <c r="L2" s="83"/>
      <c r="M2" s="83"/>
      <c r="N2" s="82" t="s">
        <v>159</v>
      </c>
      <c r="O2" s="82" t="s">
        <v>159</v>
      </c>
      <c r="P2" s="82" t="s">
        <v>160</v>
      </c>
      <c r="Q2" s="84" t="s">
        <v>161</v>
      </c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5" t="s">
        <v>162</v>
      </c>
      <c r="AN2" s="82" t="s">
        <v>163</v>
      </c>
      <c r="AO2" s="82" t="s">
        <v>164</v>
      </c>
      <c r="AP2" s="85" t="s">
        <v>165</v>
      </c>
      <c r="AQ2" s="82" t="s">
        <v>166</v>
      </c>
      <c r="AR2" s="82" t="s">
        <v>167</v>
      </c>
      <c r="AS2" s="85" t="s">
        <v>34</v>
      </c>
      <c r="AT2" s="86" t="s">
        <v>168</v>
      </c>
      <c r="AU2" s="78"/>
      <c r="AV2" s="79" t="s">
        <v>169</v>
      </c>
      <c r="AW2">
        <f>COUNT(AW3:AW85)</f>
        <v>79</v>
      </c>
      <c r="AX2"/>
      <c r="AY2" s="79" t="s">
        <v>170</v>
      </c>
    </row>
    <row r="3" spans="1:51" ht="21" customHeight="1" x14ac:dyDescent="0.25">
      <c r="A3" s="71">
        <v>1</v>
      </c>
      <c r="B3" s="87">
        <v>1</v>
      </c>
      <c r="C3" s="88">
        <v>1</v>
      </c>
      <c r="D3" s="88" t="s">
        <v>12</v>
      </c>
      <c r="E3" s="88" t="s">
        <v>75</v>
      </c>
      <c r="F3" s="88" t="s">
        <v>171</v>
      </c>
      <c r="G3" s="88"/>
      <c r="H3" s="88" t="s">
        <v>76</v>
      </c>
      <c r="I3" s="88" t="s">
        <v>19</v>
      </c>
      <c r="J3" s="88" t="s">
        <v>23</v>
      </c>
      <c r="K3" s="88" t="s">
        <v>55</v>
      </c>
      <c r="L3" s="88"/>
      <c r="M3" s="88"/>
      <c r="N3" s="88" t="s">
        <v>172</v>
      </c>
      <c r="O3" s="88" t="s">
        <v>173</v>
      </c>
      <c r="P3" s="88" t="s">
        <v>174</v>
      </c>
      <c r="Q3" s="89" t="s">
        <v>175</v>
      </c>
      <c r="R3" s="89" t="s">
        <v>176</v>
      </c>
      <c r="S3" s="89" t="s">
        <v>177</v>
      </c>
      <c r="T3" s="89" t="s">
        <v>178</v>
      </c>
      <c r="U3" s="89" t="s">
        <v>179</v>
      </c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8">
        <v>700</v>
      </c>
      <c r="AN3" s="88" t="s">
        <v>180</v>
      </c>
      <c r="AO3" s="88" t="s">
        <v>181</v>
      </c>
      <c r="AP3" s="90">
        <v>41694</v>
      </c>
      <c r="AQ3" s="88">
        <v>1</v>
      </c>
      <c r="AR3" s="88">
        <v>4</v>
      </c>
      <c r="AS3" s="88"/>
      <c r="AT3" s="91" t="s">
        <v>77</v>
      </c>
      <c r="AU3" s="78"/>
      <c r="AV3" s="92">
        <f t="shared" ref="AV3:AV66" si="0">COUNTIF(Q3:AL3,$AV$2)</f>
        <v>0</v>
      </c>
      <c r="AW3" s="93">
        <f t="shared" ref="AW3:AW31" si="1">SUM(AV3:AV3)</f>
        <v>0</v>
      </c>
      <c r="AX3"/>
      <c r="AY3" s="79" t="s">
        <v>182</v>
      </c>
    </row>
    <row r="4" spans="1:51" ht="21" customHeight="1" x14ac:dyDescent="0.25">
      <c r="A4" s="71">
        <v>1</v>
      </c>
      <c r="B4" s="87">
        <v>2</v>
      </c>
      <c r="C4" s="88">
        <v>2</v>
      </c>
      <c r="D4" s="88" t="s">
        <v>12</v>
      </c>
      <c r="E4" s="94" t="s">
        <v>89</v>
      </c>
      <c r="F4" s="88" t="s">
        <v>28</v>
      </c>
      <c r="G4" s="88"/>
      <c r="H4" s="88" t="s">
        <v>90</v>
      </c>
      <c r="I4" s="88"/>
      <c r="J4" s="88"/>
      <c r="K4" s="88"/>
      <c r="L4" s="88"/>
      <c r="M4" s="88"/>
      <c r="N4" s="88" t="s">
        <v>131</v>
      </c>
      <c r="O4" s="88" t="s">
        <v>183</v>
      </c>
      <c r="P4" s="88" t="s">
        <v>184</v>
      </c>
      <c r="Q4" s="89" t="s">
        <v>185</v>
      </c>
      <c r="R4" s="89" t="s">
        <v>186</v>
      </c>
      <c r="S4" s="89" t="s">
        <v>187</v>
      </c>
      <c r="T4" s="89" t="s">
        <v>188</v>
      </c>
      <c r="U4" s="89" t="s">
        <v>189</v>
      </c>
      <c r="V4" s="89" t="s">
        <v>190</v>
      </c>
      <c r="W4" s="89" t="s">
        <v>191</v>
      </c>
      <c r="X4" s="89" t="s">
        <v>192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95">
        <v>8300</v>
      </c>
      <c r="AN4" s="88" t="s">
        <v>193</v>
      </c>
      <c r="AO4" s="88" t="s">
        <v>66</v>
      </c>
      <c r="AP4" s="90">
        <v>44071</v>
      </c>
      <c r="AQ4" s="88">
        <v>5</v>
      </c>
      <c r="AR4" s="88">
        <v>1</v>
      </c>
      <c r="AS4" s="88"/>
      <c r="AT4" s="91" t="s">
        <v>131</v>
      </c>
      <c r="AU4" s="78"/>
      <c r="AV4" s="92">
        <f t="shared" si="0"/>
        <v>0</v>
      </c>
      <c r="AW4" s="93">
        <f t="shared" si="1"/>
        <v>0</v>
      </c>
    </row>
    <row r="5" spans="1:51" ht="21" customHeight="1" x14ac:dyDescent="0.25">
      <c r="A5" s="71">
        <v>0.5</v>
      </c>
      <c r="B5" s="87">
        <v>3</v>
      </c>
      <c r="C5" s="88">
        <v>2.5</v>
      </c>
      <c r="D5" s="88" t="s">
        <v>12</v>
      </c>
      <c r="E5" s="94" t="s">
        <v>72</v>
      </c>
      <c r="F5" s="88" t="s">
        <v>28</v>
      </c>
      <c r="G5" s="88"/>
      <c r="H5" s="88" t="s">
        <v>72</v>
      </c>
      <c r="I5" s="88"/>
      <c r="J5" s="88"/>
      <c r="K5" s="88"/>
      <c r="L5" s="88"/>
      <c r="M5" s="88"/>
      <c r="N5" s="88" t="s">
        <v>141</v>
      </c>
      <c r="O5" s="88" t="s">
        <v>194</v>
      </c>
      <c r="P5" s="88" t="s">
        <v>195</v>
      </c>
      <c r="Q5" s="89" t="s">
        <v>185</v>
      </c>
      <c r="R5" s="89" t="s">
        <v>196</v>
      </c>
      <c r="S5" s="89" t="s">
        <v>197</v>
      </c>
      <c r="T5" s="89" t="s">
        <v>198</v>
      </c>
      <c r="U5" s="89" t="s">
        <v>190</v>
      </c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5">
        <v>1600</v>
      </c>
      <c r="AN5" s="88" t="s">
        <v>199</v>
      </c>
      <c r="AO5" s="88" t="s">
        <v>56</v>
      </c>
      <c r="AP5" s="90">
        <v>44235</v>
      </c>
      <c r="AQ5" s="88">
        <v>4</v>
      </c>
      <c r="AR5" s="88">
        <v>1</v>
      </c>
      <c r="AS5" s="88"/>
      <c r="AT5" s="91" t="s">
        <v>141</v>
      </c>
      <c r="AU5" s="78"/>
      <c r="AV5" s="92">
        <f t="shared" si="0"/>
        <v>0</v>
      </c>
      <c r="AW5" s="93">
        <f t="shared" si="1"/>
        <v>0</v>
      </c>
    </row>
    <row r="6" spans="1:51" ht="21" customHeight="1" x14ac:dyDescent="0.25">
      <c r="A6" s="78">
        <v>1</v>
      </c>
      <c r="B6" s="87">
        <v>4</v>
      </c>
      <c r="C6" s="88">
        <v>3.5</v>
      </c>
      <c r="D6" s="88" t="s">
        <v>12</v>
      </c>
      <c r="E6" s="94" t="s">
        <v>25</v>
      </c>
      <c r="F6" s="88" t="str">
        <f>VLOOKUP(E6,집계표!$F$5:$H$38,3,FALSE)</f>
        <v>국적</v>
      </c>
      <c r="G6" s="88"/>
      <c r="H6" s="88" t="s">
        <v>25</v>
      </c>
      <c r="I6" s="88" t="s">
        <v>27</v>
      </c>
      <c r="J6" s="88"/>
      <c r="K6" s="88"/>
      <c r="L6" s="88"/>
      <c r="M6" s="88"/>
      <c r="N6" s="88" t="s">
        <v>200</v>
      </c>
      <c r="O6" s="88" t="s">
        <v>201</v>
      </c>
      <c r="P6" s="88" t="s">
        <v>202</v>
      </c>
      <c r="Q6" s="89" t="s">
        <v>185</v>
      </c>
      <c r="R6" s="89" t="s">
        <v>190</v>
      </c>
      <c r="S6" s="89" t="s">
        <v>203</v>
      </c>
      <c r="T6" s="89" t="s">
        <v>204</v>
      </c>
      <c r="U6" s="89" t="s">
        <v>205</v>
      </c>
      <c r="V6" s="89" t="s">
        <v>206</v>
      </c>
      <c r="W6" s="89" t="s">
        <v>204</v>
      </c>
      <c r="X6" s="89" t="s">
        <v>207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95">
        <v>1700</v>
      </c>
      <c r="AN6" s="88" t="s">
        <v>208</v>
      </c>
      <c r="AO6" s="88" t="s">
        <v>66</v>
      </c>
      <c r="AP6" s="90">
        <v>43370</v>
      </c>
      <c r="AQ6" s="88">
        <v>3</v>
      </c>
      <c r="AR6" s="88">
        <v>2</v>
      </c>
      <c r="AS6" s="88"/>
      <c r="AT6" s="91" t="s">
        <v>141</v>
      </c>
      <c r="AU6" s="78"/>
      <c r="AV6" s="96">
        <f t="shared" si="0"/>
        <v>0</v>
      </c>
      <c r="AW6" s="80">
        <f t="shared" si="1"/>
        <v>0</v>
      </c>
    </row>
    <row r="7" spans="1:51" ht="21" customHeight="1" x14ac:dyDescent="0.25">
      <c r="A7" s="71">
        <v>1</v>
      </c>
      <c r="B7" s="87">
        <v>5</v>
      </c>
      <c r="C7" s="88">
        <v>4.5</v>
      </c>
      <c r="D7" s="88" t="s">
        <v>12</v>
      </c>
      <c r="E7" s="88" t="s">
        <v>209</v>
      </c>
      <c r="F7" s="88" t="str">
        <f>VLOOKUP(E7,집계표!$F$5:$H$38,3,FALSE)</f>
        <v>국적</v>
      </c>
      <c r="G7" s="88"/>
      <c r="H7" s="88" t="s">
        <v>27</v>
      </c>
      <c r="I7" s="88"/>
      <c r="J7" s="88"/>
      <c r="K7" s="88"/>
      <c r="L7" s="88"/>
      <c r="M7" s="88"/>
      <c r="N7" s="88" t="s">
        <v>200</v>
      </c>
      <c r="O7" s="88" t="s">
        <v>210</v>
      </c>
      <c r="P7" s="88" t="s">
        <v>211</v>
      </c>
      <c r="Q7" s="89" t="s">
        <v>185</v>
      </c>
      <c r="R7" s="89" t="s">
        <v>189</v>
      </c>
      <c r="S7" s="89" t="s">
        <v>212</v>
      </c>
      <c r="T7" s="89" t="s">
        <v>213</v>
      </c>
      <c r="U7" s="89" t="s">
        <v>214</v>
      </c>
      <c r="V7" s="89" t="s">
        <v>215</v>
      </c>
      <c r="W7" s="89" t="s">
        <v>213</v>
      </c>
      <c r="X7" s="89" t="s">
        <v>212</v>
      </c>
      <c r="Y7" s="89" t="s">
        <v>189</v>
      </c>
      <c r="Z7" s="89" t="s">
        <v>190</v>
      </c>
      <c r="AA7" s="89" t="s">
        <v>216</v>
      </c>
      <c r="AB7" s="89" t="s">
        <v>217</v>
      </c>
      <c r="AC7" s="89" t="s">
        <v>190</v>
      </c>
      <c r="AD7" s="89"/>
      <c r="AE7" s="89"/>
      <c r="AF7" s="89"/>
      <c r="AG7" s="89"/>
      <c r="AH7" s="89"/>
      <c r="AI7" s="89"/>
      <c r="AJ7" s="89"/>
      <c r="AK7" s="89"/>
      <c r="AL7" s="89"/>
      <c r="AM7" s="88" t="s">
        <v>218</v>
      </c>
      <c r="AN7" s="88" t="s">
        <v>219</v>
      </c>
      <c r="AO7" s="88" t="s">
        <v>63</v>
      </c>
      <c r="AP7" s="90">
        <v>38549</v>
      </c>
      <c r="AQ7" s="88">
        <v>4</v>
      </c>
      <c r="AR7" s="88">
        <v>1</v>
      </c>
      <c r="AS7" s="88"/>
      <c r="AT7" s="91" t="s">
        <v>141</v>
      </c>
      <c r="AU7" s="78"/>
      <c r="AV7" s="92">
        <f t="shared" si="0"/>
        <v>0</v>
      </c>
      <c r="AW7" s="93">
        <f t="shared" si="1"/>
        <v>0</v>
      </c>
    </row>
    <row r="8" spans="1:51" ht="21" customHeight="1" x14ac:dyDescent="0.25">
      <c r="A8" s="71">
        <v>1</v>
      </c>
      <c r="B8" s="87">
        <v>6</v>
      </c>
      <c r="C8" s="88">
        <v>5.5</v>
      </c>
      <c r="D8" s="88" t="s">
        <v>12</v>
      </c>
      <c r="E8" s="94" t="s">
        <v>26</v>
      </c>
      <c r="F8" s="88" t="str">
        <f>VLOOKUP(E8,집계표!$F$5:$H$38,3,FALSE)</f>
        <v>국적</v>
      </c>
      <c r="G8" s="88"/>
      <c r="H8" s="88" t="s">
        <v>27</v>
      </c>
      <c r="I8" s="88" t="s">
        <v>25</v>
      </c>
      <c r="J8" s="88" t="s">
        <v>19</v>
      </c>
      <c r="K8" s="88"/>
      <c r="L8" s="88"/>
      <c r="M8" s="88"/>
      <c r="N8" s="88" t="s">
        <v>141</v>
      </c>
      <c r="O8" s="97" t="s">
        <v>220</v>
      </c>
      <c r="P8" s="88" t="s">
        <v>221</v>
      </c>
      <c r="Q8" s="89" t="s">
        <v>185</v>
      </c>
      <c r="R8" s="89" t="s">
        <v>217</v>
      </c>
      <c r="S8" s="89" t="s">
        <v>190</v>
      </c>
      <c r="T8" s="89" t="s">
        <v>212</v>
      </c>
      <c r="U8" s="89" t="s">
        <v>213</v>
      </c>
      <c r="V8" s="89" t="s">
        <v>222</v>
      </c>
      <c r="W8" s="89" t="s">
        <v>223</v>
      </c>
      <c r="X8" s="89" t="s">
        <v>212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8" t="s">
        <v>224</v>
      </c>
      <c r="AN8" s="88" t="s">
        <v>225</v>
      </c>
      <c r="AO8" s="88" t="s">
        <v>63</v>
      </c>
      <c r="AP8" s="90">
        <v>42649</v>
      </c>
      <c r="AQ8" s="88">
        <v>4</v>
      </c>
      <c r="AR8" s="88">
        <v>3</v>
      </c>
      <c r="AS8" s="88"/>
      <c r="AT8" s="91" t="s">
        <v>141</v>
      </c>
      <c r="AU8" s="78"/>
      <c r="AV8" s="92">
        <f t="shared" si="0"/>
        <v>0</v>
      </c>
      <c r="AW8" s="93">
        <f t="shared" si="1"/>
        <v>0</v>
      </c>
    </row>
    <row r="9" spans="1:51" ht="21" customHeight="1" x14ac:dyDescent="0.25">
      <c r="A9" s="71">
        <v>1</v>
      </c>
      <c r="B9" s="87">
        <v>7</v>
      </c>
      <c r="C9" s="88">
        <v>6.5</v>
      </c>
      <c r="D9" s="88" t="s">
        <v>12</v>
      </c>
      <c r="E9" s="88" t="s">
        <v>209</v>
      </c>
      <c r="F9" s="88" t="str">
        <f>VLOOKUP(E9,집계표!$F$5:$H$38,3,FALSE)</f>
        <v>국적</v>
      </c>
      <c r="G9" s="88"/>
      <c r="H9" s="88" t="s">
        <v>27</v>
      </c>
      <c r="I9" s="88" t="s">
        <v>87</v>
      </c>
      <c r="J9" s="88"/>
      <c r="K9" s="88"/>
      <c r="L9" s="88"/>
      <c r="M9" s="88"/>
      <c r="N9" s="88" t="s">
        <v>200</v>
      </c>
      <c r="O9" s="88" t="s">
        <v>226</v>
      </c>
      <c r="P9" s="88" t="s">
        <v>227</v>
      </c>
      <c r="Q9" s="89" t="s">
        <v>185</v>
      </c>
      <c r="R9" s="89" t="s">
        <v>189</v>
      </c>
      <c r="S9" s="89" t="s">
        <v>188</v>
      </c>
      <c r="T9" s="89" t="s">
        <v>228</v>
      </c>
      <c r="U9" s="89" t="s">
        <v>212</v>
      </c>
      <c r="V9" s="89" t="s">
        <v>222</v>
      </c>
      <c r="W9" s="89" t="s">
        <v>204</v>
      </c>
      <c r="X9" s="89" t="s">
        <v>212</v>
      </c>
      <c r="Y9" s="89" t="s">
        <v>188</v>
      </c>
      <c r="Z9" s="89" t="s">
        <v>189</v>
      </c>
      <c r="AA9" s="89" t="s">
        <v>190</v>
      </c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8">
        <v>2550</v>
      </c>
      <c r="AN9" s="88" t="s">
        <v>219</v>
      </c>
      <c r="AO9" s="88" t="s">
        <v>66</v>
      </c>
      <c r="AP9" s="90">
        <v>40388</v>
      </c>
      <c r="AQ9" s="88">
        <v>4</v>
      </c>
      <c r="AR9" s="88">
        <v>1</v>
      </c>
      <c r="AS9" s="88"/>
      <c r="AT9" s="91" t="s">
        <v>141</v>
      </c>
      <c r="AU9" s="78"/>
      <c r="AV9" s="92">
        <f t="shared" si="0"/>
        <v>0</v>
      </c>
      <c r="AW9" s="93">
        <f t="shared" si="1"/>
        <v>0</v>
      </c>
    </row>
    <row r="10" spans="1:51" ht="21" customHeight="1" x14ac:dyDescent="0.25">
      <c r="A10" s="71">
        <v>1</v>
      </c>
      <c r="B10" s="87">
        <v>8</v>
      </c>
      <c r="C10" s="88">
        <v>7.5</v>
      </c>
      <c r="D10" s="88" t="s">
        <v>12</v>
      </c>
      <c r="E10" s="88" t="s">
        <v>209</v>
      </c>
      <c r="F10" s="88" t="str">
        <f>VLOOKUP(E10,집계표!$F$5:$H$38,3,FALSE)</f>
        <v>국적</v>
      </c>
      <c r="G10" s="88"/>
      <c r="H10" s="88" t="s">
        <v>27</v>
      </c>
      <c r="I10" s="88" t="s">
        <v>19</v>
      </c>
      <c r="J10" s="88" t="s">
        <v>51</v>
      </c>
      <c r="K10" s="88"/>
      <c r="L10" s="88"/>
      <c r="M10" s="88"/>
      <c r="N10" s="88" t="s">
        <v>141</v>
      </c>
      <c r="O10" s="88" t="s">
        <v>229</v>
      </c>
      <c r="P10" s="88" t="s">
        <v>230</v>
      </c>
      <c r="Q10" s="89" t="s">
        <v>185</v>
      </c>
      <c r="R10" s="89" t="s">
        <v>212</v>
      </c>
      <c r="S10" s="89" t="s">
        <v>231</v>
      </c>
      <c r="T10" s="89" t="s">
        <v>205</v>
      </c>
      <c r="U10" s="89" t="s">
        <v>206</v>
      </c>
      <c r="V10" s="89" t="s">
        <v>205</v>
      </c>
      <c r="W10" s="89" t="s">
        <v>212</v>
      </c>
      <c r="X10" s="89" t="s">
        <v>187</v>
      </c>
      <c r="Y10" s="89" t="s">
        <v>190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95" t="s">
        <v>232</v>
      </c>
      <c r="AN10" s="88" t="s">
        <v>233</v>
      </c>
      <c r="AO10" s="88" t="s">
        <v>63</v>
      </c>
      <c r="AP10" s="90">
        <v>41165</v>
      </c>
      <c r="AQ10" s="88">
        <v>3</v>
      </c>
      <c r="AR10" s="88">
        <v>3</v>
      </c>
      <c r="AS10" s="88"/>
      <c r="AT10" s="91" t="s">
        <v>141</v>
      </c>
      <c r="AU10" s="78"/>
      <c r="AV10" s="92">
        <f t="shared" si="0"/>
        <v>0</v>
      </c>
      <c r="AW10" s="93">
        <f t="shared" si="1"/>
        <v>0</v>
      </c>
    </row>
    <row r="11" spans="1:51" ht="21" customHeight="1" x14ac:dyDescent="0.25">
      <c r="A11" s="71">
        <v>1</v>
      </c>
      <c r="B11" s="87">
        <v>9</v>
      </c>
      <c r="C11" s="88">
        <v>8.5</v>
      </c>
      <c r="D11" s="88" t="s">
        <v>12</v>
      </c>
      <c r="E11" s="88" t="s">
        <v>26</v>
      </c>
      <c r="F11" s="88" t="str">
        <f>VLOOKUP(E11,집계표!$F$5:$H$38,3,FALSE)</f>
        <v>국적</v>
      </c>
      <c r="G11" s="88"/>
      <c r="H11" s="88" t="s">
        <v>27</v>
      </c>
      <c r="I11" s="88" t="s">
        <v>87</v>
      </c>
      <c r="J11" s="88" t="s">
        <v>115</v>
      </c>
      <c r="K11" s="88" t="s">
        <v>124</v>
      </c>
      <c r="L11" s="88"/>
      <c r="M11" s="88"/>
      <c r="N11" s="88" t="s">
        <v>137</v>
      </c>
      <c r="O11" s="88" t="s">
        <v>234</v>
      </c>
      <c r="P11" s="88" t="s">
        <v>235</v>
      </c>
      <c r="Q11" s="89" t="s">
        <v>185</v>
      </c>
      <c r="R11" s="89" t="s">
        <v>190</v>
      </c>
      <c r="S11" s="89" t="s">
        <v>188</v>
      </c>
      <c r="T11" s="89" t="s">
        <v>203</v>
      </c>
      <c r="U11" s="89" t="s">
        <v>213</v>
      </c>
      <c r="V11" s="89" t="s">
        <v>214</v>
      </c>
      <c r="W11" s="89" t="s">
        <v>236</v>
      </c>
      <c r="X11" s="89" t="s">
        <v>237</v>
      </c>
      <c r="Y11" s="89" t="s">
        <v>238</v>
      </c>
      <c r="Z11" s="89" t="s">
        <v>214</v>
      </c>
      <c r="AA11" s="89" t="s">
        <v>212</v>
      </c>
      <c r="AB11" s="89" t="s">
        <v>239</v>
      </c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8" t="s">
        <v>240</v>
      </c>
      <c r="AN11" s="88" t="s">
        <v>241</v>
      </c>
      <c r="AO11" s="88" t="s">
        <v>63</v>
      </c>
      <c r="AP11" s="90">
        <v>42524</v>
      </c>
      <c r="AQ11" s="88">
        <v>8</v>
      </c>
      <c r="AR11" s="88">
        <v>4</v>
      </c>
      <c r="AS11" s="88"/>
      <c r="AT11" s="91" t="s">
        <v>137</v>
      </c>
      <c r="AU11" s="78"/>
      <c r="AV11" s="92">
        <f t="shared" si="0"/>
        <v>0</v>
      </c>
      <c r="AW11" s="93">
        <f t="shared" si="1"/>
        <v>0</v>
      </c>
    </row>
    <row r="12" spans="1:51" ht="21" customHeight="1" x14ac:dyDescent="0.25">
      <c r="A12" s="71">
        <v>1</v>
      </c>
      <c r="B12" s="87">
        <v>10</v>
      </c>
      <c r="C12" s="88">
        <v>9.5</v>
      </c>
      <c r="D12" s="88" t="s">
        <v>12</v>
      </c>
      <c r="E12" s="88" t="s">
        <v>35</v>
      </c>
      <c r="F12" s="88" t="s">
        <v>15</v>
      </c>
      <c r="G12" s="89"/>
      <c r="H12" s="88" t="s">
        <v>242</v>
      </c>
      <c r="I12" s="88" t="s">
        <v>27</v>
      </c>
      <c r="J12" s="88" t="s">
        <v>51</v>
      </c>
      <c r="K12" s="88"/>
      <c r="L12" s="88"/>
      <c r="M12" s="88"/>
      <c r="N12" s="88" t="s">
        <v>141</v>
      </c>
      <c r="O12" s="88" t="s">
        <v>243</v>
      </c>
      <c r="P12" s="88" t="s">
        <v>244</v>
      </c>
      <c r="Q12" s="89" t="s">
        <v>185</v>
      </c>
      <c r="R12" s="89" t="s">
        <v>190</v>
      </c>
      <c r="S12" s="89" t="s">
        <v>212</v>
      </c>
      <c r="T12" s="89" t="s">
        <v>203</v>
      </c>
      <c r="U12" s="89" t="s">
        <v>205</v>
      </c>
      <c r="V12" s="89" t="s">
        <v>206</v>
      </c>
      <c r="W12" s="89" t="s">
        <v>205</v>
      </c>
      <c r="X12" s="89" t="s">
        <v>245</v>
      </c>
      <c r="Y12" s="89" t="s">
        <v>207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95">
        <v>1500</v>
      </c>
      <c r="AN12" s="88" t="s">
        <v>246</v>
      </c>
      <c r="AO12" s="88" t="s">
        <v>56</v>
      </c>
      <c r="AP12" s="90">
        <v>44341</v>
      </c>
      <c r="AQ12" s="88">
        <v>3</v>
      </c>
      <c r="AR12" s="88">
        <v>3</v>
      </c>
      <c r="AS12" s="88"/>
      <c r="AT12" s="91" t="s">
        <v>141</v>
      </c>
      <c r="AU12" s="78"/>
      <c r="AV12" s="92"/>
      <c r="AW12" s="93"/>
    </row>
    <row r="13" spans="1:51" ht="21" customHeight="1" x14ac:dyDescent="0.25">
      <c r="A13" s="71">
        <v>1</v>
      </c>
      <c r="B13" s="87">
        <v>11</v>
      </c>
      <c r="C13" s="88">
        <v>10.5</v>
      </c>
      <c r="D13" s="88" t="s">
        <v>12</v>
      </c>
      <c r="E13" s="88" t="s">
        <v>26</v>
      </c>
      <c r="F13" s="88" t="str">
        <f>VLOOKUP(E13,집계표!$F$5:$H$38,3,FALSE)</f>
        <v>국적</v>
      </c>
      <c r="G13" s="88"/>
      <c r="H13" s="88" t="s">
        <v>27</v>
      </c>
      <c r="I13" s="88" t="s">
        <v>51</v>
      </c>
      <c r="J13" s="88"/>
      <c r="K13" s="88"/>
      <c r="L13" s="88"/>
      <c r="M13" s="88"/>
      <c r="N13" s="88" t="s">
        <v>141</v>
      </c>
      <c r="O13" s="88" t="s">
        <v>247</v>
      </c>
      <c r="P13" s="88" t="s">
        <v>248</v>
      </c>
      <c r="Q13" s="89" t="s">
        <v>185</v>
      </c>
      <c r="R13" s="98" t="s">
        <v>190</v>
      </c>
      <c r="S13" s="98" t="s">
        <v>189</v>
      </c>
      <c r="T13" s="98" t="s">
        <v>249</v>
      </c>
      <c r="U13" s="98" t="s">
        <v>250</v>
      </c>
      <c r="V13" s="98" t="s">
        <v>251</v>
      </c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95">
        <v>1000</v>
      </c>
      <c r="AN13" s="88" t="s">
        <v>252</v>
      </c>
      <c r="AO13" s="88" t="s">
        <v>63</v>
      </c>
      <c r="AP13" s="90">
        <v>43215</v>
      </c>
      <c r="AQ13" s="88">
        <v>2</v>
      </c>
      <c r="AR13" s="88">
        <v>2</v>
      </c>
      <c r="AS13" s="88"/>
      <c r="AT13" s="91" t="s">
        <v>141</v>
      </c>
      <c r="AU13" s="78"/>
      <c r="AV13" s="92">
        <f t="shared" si="0"/>
        <v>0</v>
      </c>
      <c r="AW13" s="93">
        <f t="shared" si="1"/>
        <v>0</v>
      </c>
    </row>
    <row r="14" spans="1:51" ht="21" customHeight="1" x14ac:dyDescent="0.25">
      <c r="A14" s="71">
        <v>1</v>
      </c>
      <c r="B14" s="87">
        <v>12</v>
      </c>
      <c r="C14" s="88">
        <v>11.5</v>
      </c>
      <c r="D14" s="88" t="s">
        <v>12</v>
      </c>
      <c r="E14" s="88" t="s">
        <v>26</v>
      </c>
      <c r="F14" s="88" t="s">
        <v>15</v>
      </c>
      <c r="G14" s="88"/>
      <c r="H14" s="88" t="s">
        <v>27</v>
      </c>
      <c r="I14" s="88" t="s">
        <v>242</v>
      </c>
      <c r="J14" s="88"/>
      <c r="K14" s="88"/>
      <c r="L14" s="88"/>
      <c r="M14" s="88"/>
      <c r="N14" s="88" t="s">
        <v>141</v>
      </c>
      <c r="O14" s="88" t="s">
        <v>253</v>
      </c>
      <c r="P14" s="88" t="s">
        <v>254</v>
      </c>
      <c r="Q14" s="89" t="s">
        <v>185</v>
      </c>
      <c r="R14" s="98" t="s">
        <v>190</v>
      </c>
      <c r="S14" s="98" t="s">
        <v>217</v>
      </c>
      <c r="T14" s="98" t="s">
        <v>212</v>
      </c>
      <c r="U14" s="98" t="s">
        <v>249</v>
      </c>
      <c r="V14" s="98" t="s">
        <v>203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95">
        <v>1000</v>
      </c>
      <c r="AN14" s="88" t="s">
        <v>255</v>
      </c>
      <c r="AO14" s="88" t="s">
        <v>70</v>
      </c>
      <c r="AP14" s="90">
        <v>44030</v>
      </c>
      <c r="AQ14" s="88">
        <v>2</v>
      </c>
      <c r="AR14" s="88">
        <v>2</v>
      </c>
      <c r="AS14" s="88"/>
      <c r="AT14" s="91" t="s">
        <v>141</v>
      </c>
      <c r="AU14" s="78"/>
      <c r="AV14" s="92">
        <f t="shared" si="0"/>
        <v>0</v>
      </c>
      <c r="AW14" s="93">
        <f t="shared" si="1"/>
        <v>0</v>
      </c>
    </row>
    <row r="15" spans="1:51" ht="21" customHeight="1" x14ac:dyDescent="0.25">
      <c r="A15" s="71">
        <v>1</v>
      </c>
      <c r="B15" s="87">
        <v>13</v>
      </c>
      <c r="C15" s="88">
        <v>12.5</v>
      </c>
      <c r="D15" s="88" t="s">
        <v>12</v>
      </c>
      <c r="E15" s="88" t="s">
        <v>26</v>
      </c>
      <c r="F15" s="88" t="str">
        <f>VLOOKUP(E15,집계표!$F$5:$H$38,3,FALSE)</f>
        <v>국적</v>
      </c>
      <c r="G15" s="88"/>
      <c r="H15" s="88" t="s">
        <v>27</v>
      </c>
      <c r="I15" s="88" t="s">
        <v>23</v>
      </c>
      <c r="J15" s="88" t="s">
        <v>19</v>
      </c>
      <c r="K15" s="88"/>
      <c r="L15" s="88"/>
      <c r="M15" s="88"/>
      <c r="N15" s="88" t="s">
        <v>141</v>
      </c>
      <c r="O15" s="88" t="s">
        <v>256</v>
      </c>
      <c r="P15" s="88" t="s">
        <v>257</v>
      </c>
      <c r="Q15" s="89" t="s">
        <v>185</v>
      </c>
      <c r="R15" s="89" t="s">
        <v>204</v>
      </c>
      <c r="S15" s="89" t="s">
        <v>205</v>
      </c>
      <c r="T15" s="89" t="s">
        <v>206</v>
      </c>
      <c r="U15" s="89" t="s">
        <v>205</v>
      </c>
      <c r="V15" s="89" t="s">
        <v>204</v>
      </c>
      <c r="W15" s="89" t="s">
        <v>190</v>
      </c>
      <c r="X15" s="89" t="s">
        <v>217</v>
      </c>
      <c r="Y15" s="89" t="s">
        <v>190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95">
        <v>1700</v>
      </c>
      <c r="AN15" s="88" t="s">
        <v>258</v>
      </c>
      <c r="AO15" s="88" t="s">
        <v>66</v>
      </c>
      <c r="AP15" s="90">
        <v>41867</v>
      </c>
      <c r="AQ15" s="88">
        <v>3</v>
      </c>
      <c r="AR15" s="88">
        <v>3</v>
      </c>
      <c r="AS15" s="88"/>
      <c r="AT15" s="91" t="s">
        <v>141</v>
      </c>
      <c r="AU15" s="78"/>
      <c r="AV15" s="92">
        <f t="shared" si="0"/>
        <v>0</v>
      </c>
      <c r="AW15" s="93">
        <f t="shared" si="1"/>
        <v>0</v>
      </c>
    </row>
    <row r="16" spans="1:51" ht="21" customHeight="1" x14ac:dyDescent="0.25">
      <c r="A16" s="71">
        <v>1</v>
      </c>
      <c r="B16" s="87">
        <v>14</v>
      </c>
      <c r="C16" s="88">
        <v>13.5</v>
      </c>
      <c r="D16" s="88" t="s">
        <v>12</v>
      </c>
      <c r="E16" s="88" t="s">
        <v>259</v>
      </c>
      <c r="F16" s="88" t="str">
        <f>VLOOKUP(E16,집계표!$F$5:$H$38,3,FALSE)</f>
        <v>외국적</v>
      </c>
      <c r="G16" s="88"/>
      <c r="H16" s="88" t="s">
        <v>87</v>
      </c>
      <c r="I16" s="88"/>
      <c r="J16" s="88"/>
      <c r="K16" s="88"/>
      <c r="L16" s="88"/>
      <c r="M16" s="88"/>
      <c r="N16" s="88" t="s">
        <v>200</v>
      </c>
      <c r="O16" s="88" t="s">
        <v>260</v>
      </c>
      <c r="P16" s="88" t="s">
        <v>261</v>
      </c>
      <c r="Q16" s="89" t="s">
        <v>185</v>
      </c>
      <c r="R16" s="89" t="s">
        <v>262</v>
      </c>
      <c r="S16" s="89" t="s">
        <v>263</v>
      </c>
      <c r="T16" s="89" t="s">
        <v>212</v>
      </c>
      <c r="U16" s="89" t="s">
        <v>204</v>
      </c>
      <c r="V16" s="89" t="s">
        <v>203</v>
      </c>
      <c r="W16" s="89" t="s">
        <v>212</v>
      </c>
      <c r="X16" s="89" t="s">
        <v>187</v>
      </c>
      <c r="Y16" s="89" t="s">
        <v>262</v>
      </c>
      <c r="Z16" s="89" t="s">
        <v>264</v>
      </c>
      <c r="AA16" s="89" t="s">
        <v>265</v>
      </c>
      <c r="AB16" s="89" t="s">
        <v>266</v>
      </c>
      <c r="AC16" s="89" t="s">
        <v>190</v>
      </c>
      <c r="AD16" s="89"/>
      <c r="AE16" s="89"/>
      <c r="AF16" s="89"/>
      <c r="AG16" s="89"/>
      <c r="AH16" s="89"/>
      <c r="AI16" s="89"/>
      <c r="AJ16" s="89"/>
      <c r="AK16" s="89"/>
      <c r="AL16" s="89"/>
      <c r="AM16" s="88">
        <v>1700</v>
      </c>
      <c r="AN16" s="88" t="s">
        <v>267</v>
      </c>
      <c r="AO16" s="88" t="s">
        <v>70</v>
      </c>
      <c r="AP16" s="90">
        <v>40542</v>
      </c>
      <c r="AQ16" s="88">
        <v>3</v>
      </c>
      <c r="AR16" s="88">
        <v>2</v>
      </c>
      <c r="AS16" s="88"/>
      <c r="AT16" s="91" t="s">
        <v>141</v>
      </c>
      <c r="AU16" s="78"/>
      <c r="AV16" s="92">
        <f t="shared" si="0"/>
        <v>0</v>
      </c>
      <c r="AW16" s="93">
        <f t="shared" si="1"/>
        <v>0</v>
      </c>
    </row>
    <row r="17" spans="1:49" ht="21" customHeight="1" x14ac:dyDescent="0.25">
      <c r="A17" s="71">
        <v>1</v>
      </c>
      <c r="B17" s="87">
        <v>15</v>
      </c>
      <c r="C17" s="88">
        <v>14.5</v>
      </c>
      <c r="D17" s="88" t="s">
        <v>12</v>
      </c>
      <c r="E17" s="88" t="s">
        <v>268</v>
      </c>
      <c r="F17" s="88" t="s">
        <v>171</v>
      </c>
      <c r="G17" s="88"/>
      <c r="H17" s="88" t="s">
        <v>87</v>
      </c>
      <c r="I17" s="88" t="s">
        <v>269</v>
      </c>
      <c r="J17" s="88" t="s">
        <v>82</v>
      </c>
      <c r="K17" s="88"/>
      <c r="L17" s="88"/>
      <c r="M17" s="88"/>
      <c r="N17" s="88" t="s">
        <v>141</v>
      </c>
      <c r="O17" s="88" t="s">
        <v>270</v>
      </c>
      <c r="P17" s="88" t="s">
        <v>271</v>
      </c>
      <c r="Q17" s="89" t="s">
        <v>185</v>
      </c>
      <c r="R17" s="89" t="s">
        <v>262</v>
      </c>
      <c r="S17" s="89" t="s">
        <v>263</v>
      </c>
      <c r="T17" s="89" t="s">
        <v>212</v>
      </c>
      <c r="U17" s="89" t="s">
        <v>272</v>
      </c>
      <c r="V17" s="89" t="s">
        <v>273</v>
      </c>
      <c r="W17" s="89" t="s">
        <v>262</v>
      </c>
      <c r="X17" s="89" t="s">
        <v>207</v>
      </c>
      <c r="Y17" s="89" t="s">
        <v>190</v>
      </c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8">
        <v>1200</v>
      </c>
      <c r="AN17" s="88" t="s">
        <v>274</v>
      </c>
      <c r="AO17" s="88" t="s">
        <v>59</v>
      </c>
      <c r="AP17" s="90">
        <v>42025</v>
      </c>
      <c r="AQ17" s="88">
        <v>2</v>
      </c>
      <c r="AR17" s="88">
        <v>3</v>
      </c>
      <c r="AS17" s="99"/>
      <c r="AT17" s="91" t="s">
        <v>141</v>
      </c>
      <c r="AU17" s="78"/>
      <c r="AV17" s="92">
        <f t="shared" si="0"/>
        <v>0</v>
      </c>
      <c r="AW17" s="93">
        <f t="shared" si="1"/>
        <v>0</v>
      </c>
    </row>
    <row r="18" spans="1:49" s="101" customFormat="1" ht="21" customHeight="1" x14ac:dyDescent="0.25">
      <c r="A18" s="71">
        <v>1</v>
      </c>
      <c r="B18" s="87">
        <v>16</v>
      </c>
      <c r="C18" s="88">
        <v>15.5</v>
      </c>
      <c r="D18" s="88" t="s">
        <v>12</v>
      </c>
      <c r="E18" s="88" t="s">
        <v>84</v>
      </c>
      <c r="F18" s="88" t="str">
        <f>VLOOKUP(E18,집계표!$F$5:$H$38,3,FALSE)</f>
        <v>외국적</v>
      </c>
      <c r="G18" s="88"/>
      <c r="H18" s="88" t="s">
        <v>84</v>
      </c>
      <c r="I18" s="88"/>
      <c r="J18" s="88"/>
      <c r="K18" s="88"/>
      <c r="L18" s="88"/>
      <c r="M18" s="88"/>
      <c r="N18" s="88" t="s">
        <v>275</v>
      </c>
      <c r="O18" s="97" t="s">
        <v>276</v>
      </c>
      <c r="P18" s="88" t="s">
        <v>277</v>
      </c>
      <c r="Q18" s="89" t="s">
        <v>185</v>
      </c>
      <c r="R18" s="89" t="s">
        <v>189</v>
      </c>
      <c r="S18" s="89" t="s">
        <v>188</v>
      </c>
      <c r="T18" s="89" t="s">
        <v>190</v>
      </c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8">
        <v>370</v>
      </c>
      <c r="AN18" s="88" t="s">
        <v>278</v>
      </c>
      <c r="AO18" s="88" t="s">
        <v>59</v>
      </c>
      <c r="AP18" s="90">
        <v>40590</v>
      </c>
      <c r="AQ18" s="88">
        <v>1</v>
      </c>
      <c r="AR18" s="88">
        <v>1</v>
      </c>
      <c r="AS18" s="88"/>
      <c r="AT18" s="91" t="s">
        <v>279</v>
      </c>
      <c r="AU18" s="100"/>
      <c r="AV18" s="92">
        <f t="shared" si="0"/>
        <v>0</v>
      </c>
      <c r="AW18" s="93">
        <f t="shared" si="1"/>
        <v>0</v>
      </c>
    </row>
    <row r="19" spans="1:49" ht="21" customHeight="1" x14ac:dyDescent="0.25">
      <c r="A19" s="71">
        <v>1</v>
      </c>
      <c r="B19" s="87">
        <v>17</v>
      </c>
      <c r="C19" s="88">
        <v>16.5</v>
      </c>
      <c r="D19" s="88" t="s">
        <v>12</v>
      </c>
      <c r="E19" s="88" t="s">
        <v>84</v>
      </c>
      <c r="F19" s="88" t="str">
        <f>VLOOKUP(E19,집계표!$F$5:$H$38,3,FALSE)</f>
        <v>외국적</v>
      </c>
      <c r="G19" s="88"/>
      <c r="H19" s="88" t="s">
        <v>84</v>
      </c>
      <c r="I19" s="88"/>
      <c r="J19" s="88"/>
      <c r="K19" s="88"/>
      <c r="L19" s="88"/>
      <c r="M19" s="88"/>
      <c r="N19" s="88" t="s">
        <v>275</v>
      </c>
      <c r="O19" s="97" t="s">
        <v>280</v>
      </c>
      <c r="P19" s="88" t="s">
        <v>281</v>
      </c>
      <c r="Q19" s="89" t="s">
        <v>185</v>
      </c>
      <c r="R19" s="89" t="s">
        <v>189</v>
      </c>
      <c r="S19" s="89" t="s">
        <v>188</v>
      </c>
      <c r="T19" s="89" t="s">
        <v>190</v>
      </c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8">
        <v>370</v>
      </c>
      <c r="AN19" s="88" t="s">
        <v>278</v>
      </c>
      <c r="AO19" s="88" t="s">
        <v>70</v>
      </c>
      <c r="AP19" s="90">
        <v>40590</v>
      </c>
      <c r="AQ19" s="88">
        <v>1</v>
      </c>
      <c r="AR19" s="88">
        <v>1</v>
      </c>
      <c r="AS19" s="88"/>
      <c r="AT19" s="91" t="s">
        <v>279</v>
      </c>
      <c r="AU19" s="78"/>
      <c r="AV19" s="92">
        <f t="shared" si="0"/>
        <v>0</v>
      </c>
      <c r="AW19" s="93">
        <f t="shared" si="1"/>
        <v>0</v>
      </c>
    </row>
    <row r="20" spans="1:49" ht="21" customHeight="1" x14ac:dyDescent="0.25">
      <c r="A20" s="71">
        <v>1</v>
      </c>
      <c r="B20" s="87">
        <v>18</v>
      </c>
      <c r="C20" s="88">
        <v>17.5</v>
      </c>
      <c r="D20" s="88" t="s">
        <v>12</v>
      </c>
      <c r="E20" s="88" t="s">
        <v>84</v>
      </c>
      <c r="F20" s="88" t="str">
        <f>VLOOKUP(E20,집계표!$F$5:$H$38,3,FALSE)</f>
        <v>외국적</v>
      </c>
      <c r="G20" s="88"/>
      <c r="H20" s="88" t="s">
        <v>84</v>
      </c>
      <c r="I20" s="88"/>
      <c r="J20" s="88"/>
      <c r="K20" s="88"/>
      <c r="L20" s="88"/>
      <c r="M20" s="88"/>
      <c r="N20" s="88" t="s">
        <v>275</v>
      </c>
      <c r="O20" s="97" t="s">
        <v>282</v>
      </c>
      <c r="P20" s="88" t="s">
        <v>283</v>
      </c>
      <c r="Q20" s="89" t="s">
        <v>185</v>
      </c>
      <c r="R20" s="89" t="s">
        <v>284</v>
      </c>
      <c r="S20" s="89" t="s">
        <v>239</v>
      </c>
      <c r="T20" s="89" t="s">
        <v>190</v>
      </c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8">
        <v>370</v>
      </c>
      <c r="AN20" s="88" t="s">
        <v>278</v>
      </c>
      <c r="AO20" s="88" t="s">
        <v>70</v>
      </c>
      <c r="AP20" s="90">
        <v>40797</v>
      </c>
      <c r="AQ20" s="88">
        <v>1</v>
      </c>
      <c r="AR20" s="88">
        <v>1</v>
      </c>
      <c r="AS20" s="88"/>
      <c r="AT20" s="91" t="s">
        <v>279</v>
      </c>
      <c r="AU20" s="78"/>
      <c r="AV20" s="92">
        <f t="shared" si="0"/>
        <v>0</v>
      </c>
      <c r="AW20" s="93">
        <f t="shared" si="1"/>
        <v>0</v>
      </c>
    </row>
    <row r="21" spans="1:49" ht="21" customHeight="1" x14ac:dyDescent="0.25">
      <c r="A21" s="71">
        <v>1</v>
      </c>
      <c r="B21" s="87">
        <v>19</v>
      </c>
      <c r="C21" s="88">
        <v>18.5</v>
      </c>
      <c r="D21" s="88" t="s">
        <v>12</v>
      </c>
      <c r="E21" s="88" t="s">
        <v>84</v>
      </c>
      <c r="F21" s="88" t="str">
        <f>VLOOKUP(E21,집계표!$F$5:$H$38,3,FALSE)</f>
        <v>외국적</v>
      </c>
      <c r="G21" s="88"/>
      <c r="H21" s="88" t="s">
        <v>84</v>
      </c>
      <c r="I21" s="88"/>
      <c r="J21" s="88"/>
      <c r="K21" s="88"/>
      <c r="L21" s="88"/>
      <c r="M21" s="88"/>
      <c r="N21" s="88" t="s">
        <v>139</v>
      </c>
      <c r="O21" s="97" t="s">
        <v>285</v>
      </c>
      <c r="P21" s="88" t="s">
        <v>286</v>
      </c>
      <c r="Q21" s="89" t="s">
        <v>185</v>
      </c>
      <c r="R21" s="89" t="s">
        <v>287</v>
      </c>
      <c r="S21" s="89" t="s">
        <v>288</v>
      </c>
      <c r="T21" s="89" t="s">
        <v>190</v>
      </c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8">
        <v>1858</v>
      </c>
      <c r="AN21" s="88" t="s">
        <v>278</v>
      </c>
      <c r="AO21" s="88" t="s">
        <v>59</v>
      </c>
      <c r="AP21" s="90">
        <v>41807</v>
      </c>
      <c r="AQ21" s="88">
        <v>1</v>
      </c>
      <c r="AR21" s="88">
        <v>1</v>
      </c>
      <c r="AS21" s="88"/>
      <c r="AT21" s="91" t="s">
        <v>279</v>
      </c>
      <c r="AU21" s="78"/>
      <c r="AV21" s="92">
        <f t="shared" si="0"/>
        <v>0</v>
      </c>
      <c r="AW21" s="93">
        <f t="shared" si="1"/>
        <v>0</v>
      </c>
    </row>
    <row r="22" spans="1:49" ht="21" customHeight="1" x14ac:dyDescent="0.25">
      <c r="A22" s="71">
        <v>1</v>
      </c>
      <c r="B22" s="87">
        <v>20</v>
      </c>
      <c r="C22" s="88">
        <v>19.5</v>
      </c>
      <c r="D22" s="88" t="s">
        <v>12</v>
      </c>
      <c r="E22" s="88" t="s">
        <v>84</v>
      </c>
      <c r="F22" s="88" t="str">
        <f>VLOOKUP(E22,집계표!$F$5:$H$38,3,FALSE)</f>
        <v>외국적</v>
      </c>
      <c r="G22" s="89"/>
      <c r="H22" s="88" t="s">
        <v>84</v>
      </c>
      <c r="I22" s="88"/>
      <c r="J22" s="88"/>
      <c r="K22" s="88"/>
      <c r="L22" s="88"/>
      <c r="M22" s="88"/>
      <c r="N22" s="88" t="s">
        <v>139</v>
      </c>
      <c r="O22" s="88" t="s">
        <v>289</v>
      </c>
      <c r="P22" s="88" t="s">
        <v>290</v>
      </c>
      <c r="Q22" s="89" t="s">
        <v>185</v>
      </c>
      <c r="R22" s="89" t="s">
        <v>291</v>
      </c>
      <c r="S22" s="89" t="s">
        <v>292</v>
      </c>
      <c r="T22" s="89" t="s">
        <v>190</v>
      </c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8">
        <v>700</v>
      </c>
      <c r="AN22" s="88" t="s">
        <v>278</v>
      </c>
      <c r="AO22" s="88" t="s">
        <v>70</v>
      </c>
      <c r="AP22" s="90">
        <v>41974</v>
      </c>
      <c r="AQ22" s="88">
        <v>1</v>
      </c>
      <c r="AR22" s="88">
        <v>1</v>
      </c>
      <c r="AS22" s="88"/>
      <c r="AT22" s="91" t="s">
        <v>279</v>
      </c>
      <c r="AU22" s="78"/>
      <c r="AV22" s="92">
        <f t="shared" si="0"/>
        <v>0</v>
      </c>
      <c r="AW22" s="93">
        <f t="shared" si="1"/>
        <v>0</v>
      </c>
    </row>
    <row r="23" spans="1:49" s="103" customFormat="1" ht="21" customHeight="1" x14ac:dyDescent="0.25">
      <c r="A23" s="71">
        <v>1</v>
      </c>
      <c r="B23" s="87">
        <v>21</v>
      </c>
      <c r="C23" s="88">
        <v>20.5</v>
      </c>
      <c r="D23" s="88" t="s">
        <v>12</v>
      </c>
      <c r="E23" s="88" t="s">
        <v>293</v>
      </c>
      <c r="F23" s="88" t="s">
        <v>171</v>
      </c>
      <c r="G23" s="88"/>
      <c r="H23" s="88" t="s">
        <v>294</v>
      </c>
      <c r="I23" s="88" t="s">
        <v>295</v>
      </c>
      <c r="J23" s="88"/>
      <c r="K23" s="88"/>
      <c r="L23" s="88"/>
      <c r="M23" s="88"/>
      <c r="N23" s="88" t="s">
        <v>296</v>
      </c>
      <c r="O23" s="97" t="s">
        <v>297</v>
      </c>
      <c r="P23" s="88" t="s">
        <v>298</v>
      </c>
      <c r="Q23" s="89" t="s">
        <v>175</v>
      </c>
      <c r="R23" s="89" t="s">
        <v>179</v>
      </c>
      <c r="S23" s="89" t="s">
        <v>178</v>
      </c>
      <c r="T23" s="89" t="s">
        <v>299</v>
      </c>
      <c r="U23" s="89" t="s">
        <v>300</v>
      </c>
      <c r="V23" s="89" t="s">
        <v>301</v>
      </c>
      <c r="W23" s="89" t="s">
        <v>302</v>
      </c>
      <c r="X23" s="89" t="s">
        <v>301</v>
      </c>
      <c r="Y23" s="89" t="s">
        <v>303</v>
      </c>
      <c r="Z23" s="89" t="s">
        <v>300</v>
      </c>
      <c r="AA23" s="89" t="s">
        <v>299</v>
      </c>
      <c r="AB23" s="89" t="s">
        <v>304</v>
      </c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8">
        <v>1200</v>
      </c>
      <c r="AN23" s="88" t="s">
        <v>305</v>
      </c>
      <c r="AO23" s="88" t="s">
        <v>306</v>
      </c>
      <c r="AP23" s="90">
        <v>42171</v>
      </c>
      <c r="AQ23" s="88">
        <v>4</v>
      </c>
      <c r="AR23" s="88">
        <v>2</v>
      </c>
      <c r="AS23" s="97"/>
      <c r="AT23" s="91" t="s">
        <v>296</v>
      </c>
      <c r="AU23" s="102"/>
      <c r="AV23" s="92">
        <f t="shared" si="0"/>
        <v>0</v>
      </c>
      <c r="AW23" s="93">
        <f t="shared" si="1"/>
        <v>0</v>
      </c>
    </row>
    <row r="24" spans="1:49" ht="21" customHeight="1" x14ac:dyDescent="0.25">
      <c r="A24" s="71">
        <v>1</v>
      </c>
      <c r="B24" s="87">
        <v>22</v>
      </c>
      <c r="C24" s="88">
        <v>21.5</v>
      </c>
      <c r="D24" s="88" t="s">
        <v>12</v>
      </c>
      <c r="E24" s="88" t="s">
        <v>293</v>
      </c>
      <c r="F24" s="88" t="s">
        <v>171</v>
      </c>
      <c r="G24" s="88"/>
      <c r="H24" s="88" t="s">
        <v>294</v>
      </c>
      <c r="I24" s="88" t="s">
        <v>295</v>
      </c>
      <c r="J24" s="88" t="s">
        <v>307</v>
      </c>
      <c r="K24" s="88" t="s">
        <v>308</v>
      </c>
      <c r="L24" s="88"/>
      <c r="M24" s="88"/>
      <c r="N24" s="88" t="s">
        <v>296</v>
      </c>
      <c r="O24" s="97" t="s">
        <v>309</v>
      </c>
      <c r="P24" s="88" t="s">
        <v>310</v>
      </c>
      <c r="Q24" s="89" t="s">
        <v>175</v>
      </c>
      <c r="R24" s="89" t="s">
        <v>178</v>
      </c>
      <c r="S24" s="89" t="s">
        <v>299</v>
      </c>
      <c r="T24" s="89" t="s">
        <v>303</v>
      </c>
      <c r="U24" s="89" t="s">
        <v>311</v>
      </c>
      <c r="V24" s="89" t="s">
        <v>312</v>
      </c>
      <c r="W24" s="89" t="s">
        <v>302</v>
      </c>
      <c r="X24" s="89" t="s">
        <v>313</v>
      </c>
      <c r="Y24" s="89" t="s">
        <v>302</v>
      </c>
      <c r="Z24" s="89" t="s">
        <v>314</v>
      </c>
      <c r="AA24" s="89" t="s">
        <v>312</v>
      </c>
      <c r="AB24" s="89" t="s">
        <v>315</v>
      </c>
      <c r="AC24" s="89" t="s">
        <v>303</v>
      </c>
      <c r="AD24" s="89" t="s">
        <v>299</v>
      </c>
      <c r="AE24" s="89" t="s">
        <v>304</v>
      </c>
      <c r="AF24" s="89"/>
      <c r="AG24" s="89"/>
      <c r="AH24" s="89"/>
      <c r="AI24" s="89"/>
      <c r="AJ24" s="89"/>
      <c r="AK24" s="89"/>
      <c r="AL24" s="89"/>
      <c r="AM24" s="88">
        <v>2500</v>
      </c>
      <c r="AN24" s="88" t="s">
        <v>316</v>
      </c>
      <c r="AO24" s="88" t="s">
        <v>181</v>
      </c>
      <c r="AP24" s="90">
        <v>42171</v>
      </c>
      <c r="AQ24" s="88">
        <v>4</v>
      </c>
      <c r="AR24" s="88">
        <v>1</v>
      </c>
      <c r="AS24" s="97"/>
      <c r="AT24" s="91" t="s">
        <v>296</v>
      </c>
      <c r="AU24" s="78"/>
      <c r="AV24" s="92">
        <f t="shared" si="0"/>
        <v>0</v>
      </c>
      <c r="AW24" s="93">
        <f t="shared" si="1"/>
        <v>0</v>
      </c>
    </row>
    <row r="25" spans="1:49" s="101" customFormat="1" ht="21" customHeight="1" x14ac:dyDescent="0.25">
      <c r="A25" s="71">
        <v>1</v>
      </c>
      <c r="B25" s="87">
        <v>23</v>
      </c>
      <c r="C25" s="88">
        <v>22.5</v>
      </c>
      <c r="D25" s="88" t="s">
        <v>12</v>
      </c>
      <c r="E25" s="88" t="s">
        <v>293</v>
      </c>
      <c r="F25" s="88" t="s">
        <v>171</v>
      </c>
      <c r="G25" s="88"/>
      <c r="H25" s="88" t="s">
        <v>294</v>
      </c>
      <c r="I25" s="88"/>
      <c r="J25" s="88"/>
      <c r="K25" s="88"/>
      <c r="L25" s="88"/>
      <c r="M25" s="88"/>
      <c r="N25" s="88" t="s">
        <v>296</v>
      </c>
      <c r="O25" s="97" t="s">
        <v>317</v>
      </c>
      <c r="P25" s="88" t="s">
        <v>318</v>
      </c>
      <c r="Q25" s="89" t="s">
        <v>175</v>
      </c>
      <c r="R25" s="89" t="s">
        <v>319</v>
      </c>
      <c r="S25" s="89" t="s">
        <v>303</v>
      </c>
      <c r="T25" s="89" t="s">
        <v>320</v>
      </c>
      <c r="U25" s="89" t="s">
        <v>311</v>
      </c>
      <c r="V25" s="89" t="s">
        <v>315</v>
      </c>
      <c r="W25" s="89" t="s">
        <v>321</v>
      </c>
      <c r="X25" s="89" t="s">
        <v>322</v>
      </c>
      <c r="Y25" s="89" t="s">
        <v>323</v>
      </c>
      <c r="Z25" s="89" t="s">
        <v>217</v>
      </c>
      <c r="AA25" s="89" t="s">
        <v>190</v>
      </c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8">
        <v>2000</v>
      </c>
      <c r="AN25" s="88" t="s">
        <v>324</v>
      </c>
      <c r="AO25" s="88" t="s">
        <v>52</v>
      </c>
      <c r="AP25" s="90">
        <v>43213</v>
      </c>
      <c r="AQ25" s="88">
        <v>3</v>
      </c>
      <c r="AR25" s="88">
        <v>1</v>
      </c>
      <c r="AS25" s="88"/>
      <c r="AT25" s="91" t="s">
        <v>296</v>
      </c>
      <c r="AU25" s="100"/>
      <c r="AV25" s="92">
        <f t="shared" si="0"/>
        <v>0</v>
      </c>
      <c r="AW25" s="93">
        <f t="shared" si="1"/>
        <v>0</v>
      </c>
    </row>
    <row r="26" spans="1:49" ht="21" customHeight="1" x14ac:dyDescent="0.25">
      <c r="A26" s="71">
        <v>1</v>
      </c>
      <c r="B26" s="87">
        <v>24</v>
      </c>
      <c r="C26" s="88">
        <v>23.5</v>
      </c>
      <c r="D26" s="88" t="s">
        <v>12</v>
      </c>
      <c r="E26" s="88" t="s">
        <v>325</v>
      </c>
      <c r="F26" s="88" t="str">
        <f>VLOOKUP(E26,집계표!$F$5:$H$38,3,FALSE)</f>
        <v>외국적</v>
      </c>
      <c r="G26" s="88"/>
      <c r="H26" s="88" t="s">
        <v>93</v>
      </c>
      <c r="I26" s="88"/>
      <c r="J26" s="88"/>
      <c r="K26" s="88"/>
      <c r="L26" s="88"/>
      <c r="M26" s="88"/>
      <c r="N26" s="88" t="s">
        <v>200</v>
      </c>
      <c r="O26" s="88" t="s">
        <v>326</v>
      </c>
      <c r="P26" s="88" t="s">
        <v>327</v>
      </c>
      <c r="Q26" s="89" t="s">
        <v>185</v>
      </c>
      <c r="R26" s="98" t="s">
        <v>328</v>
      </c>
      <c r="S26" s="98" t="s">
        <v>272</v>
      </c>
      <c r="T26" s="98" t="s">
        <v>203</v>
      </c>
      <c r="U26" s="98" t="s">
        <v>329</v>
      </c>
      <c r="V26" s="98" t="s">
        <v>214</v>
      </c>
      <c r="W26" s="98" t="s">
        <v>330</v>
      </c>
      <c r="X26" s="98" t="s">
        <v>213</v>
      </c>
      <c r="Y26" s="89" t="s">
        <v>331</v>
      </c>
      <c r="Z26" s="98" t="s">
        <v>272</v>
      </c>
      <c r="AA26" s="89" t="s">
        <v>207</v>
      </c>
      <c r="AB26" s="89" t="s">
        <v>332</v>
      </c>
      <c r="AC26" s="89" t="s">
        <v>190</v>
      </c>
      <c r="AD26" s="89"/>
      <c r="AE26" s="89"/>
      <c r="AF26" s="89"/>
      <c r="AG26" s="89"/>
      <c r="AH26" s="89"/>
      <c r="AI26" s="89"/>
      <c r="AJ26" s="89"/>
      <c r="AK26" s="89"/>
      <c r="AL26" s="89"/>
      <c r="AM26" s="88" t="s">
        <v>333</v>
      </c>
      <c r="AN26" s="88" t="s">
        <v>334</v>
      </c>
      <c r="AO26" s="88" t="s">
        <v>56</v>
      </c>
      <c r="AP26" s="90">
        <v>40600</v>
      </c>
      <c r="AQ26" s="88">
        <v>4</v>
      </c>
      <c r="AR26" s="88">
        <v>1</v>
      </c>
      <c r="AS26" s="88"/>
      <c r="AT26" s="91" t="s">
        <v>141</v>
      </c>
      <c r="AU26" s="78"/>
      <c r="AV26" s="92">
        <f t="shared" si="0"/>
        <v>0</v>
      </c>
      <c r="AW26" s="93">
        <f t="shared" si="1"/>
        <v>0</v>
      </c>
    </row>
    <row r="27" spans="1:49" ht="21" customHeight="1" x14ac:dyDescent="0.25">
      <c r="A27" s="71">
        <v>1</v>
      </c>
      <c r="B27" s="87">
        <v>25</v>
      </c>
      <c r="C27" s="88">
        <v>24.5</v>
      </c>
      <c r="D27" s="88" t="s">
        <v>12</v>
      </c>
      <c r="E27" s="88" t="s">
        <v>335</v>
      </c>
      <c r="F27" s="88" t="str">
        <f>VLOOKUP(E27,집계표!$F$5:$H$38,3,FALSE)</f>
        <v>국적</v>
      </c>
      <c r="G27" s="88"/>
      <c r="H27" s="88" t="s">
        <v>43</v>
      </c>
      <c r="I27" s="88"/>
      <c r="J27" s="88"/>
      <c r="K27" s="88"/>
      <c r="L27" s="88"/>
      <c r="M27" s="88"/>
      <c r="N27" s="88" t="s">
        <v>139</v>
      </c>
      <c r="O27" s="88" t="s">
        <v>336</v>
      </c>
      <c r="P27" s="88" t="s">
        <v>337</v>
      </c>
      <c r="Q27" s="89" t="s">
        <v>185</v>
      </c>
      <c r="R27" s="89" t="s">
        <v>188</v>
      </c>
      <c r="S27" s="89" t="s">
        <v>189</v>
      </c>
      <c r="T27" s="89" t="s">
        <v>332</v>
      </c>
      <c r="U27" s="89" t="s">
        <v>338</v>
      </c>
      <c r="V27" s="89" t="s">
        <v>190</v>
      </c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8">
        <v>950</v>
      </c>
      <c r="AN27" s="88" t="s">
        <v>339</v>
      </c>
      <c r="AO27" s="88" t="s">
        <v>70</v>
      </c>
      <c r="AP27" s="90">
        <v>41258</v>
      </c>
      <c r="AQ27" s="88">
        <v>1</v>
      </c>
      <c r="AR27" s="88">
        <v>1</v>
      </c>
      <c r="AS27" s="88"/>
      <c r="AT27" s="91" t="s">
        <v>340</v>
      </c>
      <c r="AU27" s="78"/>
      <c r="AV27" s="92">
        <f t="shared" si="0"/>
        <v>0</v>
      </c>
      <c r="AW27" s="93">
        <f t="shared" si="1"/>
        <v>0</v>
      </c>
    </row>
    <row r="28" spans="1:49" ht="21" customHeight="1" x14ac:dyDescent="0.25">
      <c r="A28" s="71">
        <v>1</v>
      </c>
      <c r="B28" s="87">
        <v>26</v>
      </c>
      <c r="C28" s="88">
        <v>25.5</v>
      </c>
      <c r="D28" s="88" t="s">
        <v>12</v>
      </c>
      <c r="E28" s="88" t="s">
        <v>341</v>
      </c>
      <c r="F28" s="88" t="str">
        <f>VLOOKUP(E28,집계표!$F$5:$H$38,3,FALSE)</f>
        <v>국적</v>
      </c>
      <c r="G28" s="88"/>
      <c r="H28" s="88" t="s">
        <v>39</v>
      </c>
      <c r="I28" s="88"/>
      <c r="J28" s="88"/>
      <c r="K28" s="88"/>
      <c r="L28" s="88"/>
      <c r="M28" s="88"/>
      <c r="N28" s="88" t="s">
        <v>275</v>
      </c>
      <c r="O28" s="88" t="s">
        <v>342</v>
      </c>
      <c r="P28" s="88" t="s">
        <v>343</v>
      </c>
      <c r="Q28" s="89" t="s">
        <v>185</v>
      </c>
      <c r="R28" s="89" t="s">
        <v>188</v>
      </c>
      <c r="S28" s="89" t="s">
        <v>189</v>
      </c>
      <c r="T28" s="89" t="s">
        <v>190</v>
      </c>
      <c r="U28" s="89" t="s">
        <v>344</v>
      </c>
      <c r="V28" s="89" t="s">
        <v>345</v>
      </c>
      <c r="W28" s="89" t="s">
        <v>346</v>
      </c>
      <c r="X28" s="89" t="s">
        <v>217</v>
      </c>
      <c r="Y28" s="89" t="s">
        <v>190</v>
      </c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8" t="s">
        <v>347</v>
      </c>
      <c r="AN28" s="88" t="s">
        <v>348</v>
      </c>
      <c r="AO28" s="88" t="s">
        <v>48</v>
      </c>
      <c r="AP28" s="90">
        <v>40558</v>
      </c>
      <c r="AQ28" s="88">
        <v>1</v>
      </c>
      <c r="AR28" s="88">
        <v>1</v>
      </c>
      <c r="AS28" s="88"/>
      <c r="AT28" s="91" t="s">
        <v>340</v>
      </c>
      <c r="AU28" s="78"/>
      <c r="AV28" s="92">
        <f t="shared" si="0"/>
        <v>0</v>
      </c>
      <c r="AW28" s="93">
        <f t="shared" si="1"/>
        <v>0</v>
      </c>
    </row>
    <row r="29" spans="1:49" ht="21" customHeight="1" x14ac:dyDescent="0.25">
      <c r="A29" s="71">
        <v>1</v>
      </c>
      <c r="B29" s="87">
        <v>27</v>
      </c>
      <c r="C29" s="88">
        <v>26.5</v>
      </c>
      <c r="D29" s="88" t="s">
        <v>12</v>
      </c>
      <c r="E29" s="88" t="s">
        <v>349</v>
      </c>
      <c r="F29" s="88" t="s">
        <v>15</v>
      </c>
      <c r="G29" s="88"/>
      <c r="H29" s="88" t="s">
        <v>39</v>
      </c>
      <c r="I29" s="88"/>
      <c r="J29" s="88"/>
      <c r="K29" s="88"/>
      <c r="L29" s="88"/>
      <c r="M29" s="88"/>
      <c r="N29" s="88" t="s">
        <v>139</v>
      </c>
      <c r="O29" s="88" t="s">
        <v>350</v>
      </c>
      <c r="P29" s="88" t="s">
        <v>351</v>
      </c>
      <c r="Q29" s="89" t="s">
        <v>185</v>
      </c>
      <c r="R29" s="89" t="s">
        <v>287</v>
      </c>
      <c r="S29" s="89" t="s">
        <v>239</v>
      </c>
      <c r="T29" s="89" t="s">
        <v>190</v>
      </c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8">
        <v>620</v>
      </c>
      <c r="AN29" s="88" t="s">
        <v>352</v>
      </c>
      <c r="AO29" s="88" t="s">
        <v>306</v>
      </c>
      <c r="AP29" s="90">
        <v>43310</v>
      </c>
      <c r="AQ29" s="88">
        <v>1</v>
      </c>
      <c r="AR29" s="88">
        <v>1</v>
      </c>
      <c r="AS29" s="88"/>
      <c r="AT29" s="91" t="s">
        <v>77</v>
      </c>
      <c r="AU29" s="78"/>
      <c r="AV29" s="92">
        <f t="shared" si="0"/>
        <v>0</v>
      </c>
      <c r="AW29" s="93">
        <f t="shared" si="1"/>
        <v>0</v>
      </c>
    </row>
    <row r="30" spans="1:49" ht="21" customHeight="1" x14ac:dyDescent="0.25">
      <c r="A30" s="71">
        <v>1</v>
      </c>
      <c r="B30" s="87">
        <v>28</v>
      </c>
      <c r="C30" s="88">
        <v>27.5</v>
      </c>
      <c r="D30" s="88" t="s">
        <v>12</v>
      </c>
      <c r="E30" s="104" t="s">
        <v>353</v>
      </c>
      <c r="F30" s="88" t="s">
        <v>354</v>
      </c>
      <c r="G30" s="88"/>
      <c r="H30" s="88" t="s">
        <v>36</v>
      </c>
      <c r="I30" s="88" t="s">
        <v>355</v>
      </c>
      <c r="J30" s="88" t="s">
        <v>356</v>
      </c>
      <c r="K30" s="88" t="s">
        <v>14</v>
      </c>
      <c r="L30" s="88"/>
      <c r="M30" s="88"/>
      <c r="N30" s="88" t="s">
        <v>296</v>
      </c>
      <c r="O30" s="88" t="s">
        <v>357</v>
      </c>
      <c r="P30" s="88" t="s">
        <v>358</v>
      </c>
      <c r="Q30" s="89" t="s">
        <v>175</v>
      </c>
      <c r="R30" s="89" t="s">
        <v>178</v>
      </c>
      <c r="S30" s="89" t="s">
        <v>315</v>
      </c>
      <c r="T30" s="89" t="s">
        <v>359</v>
      </c>
      <c r="U30" s="89" t="s">
        <v>360</v>
      </c>
      <c r="V30" s="89" t="s">
        <v>361</v>
      </c>
      <c r="W30" s="89" t="s">
        <v>205</v>
      </c>
      <c r="X30" s="89" t="s">
        <v>204</v>
      </c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8">
        <v>1800</v>
      </c>
      <c r="AN30" s="88" t="s">
        <v>362</v>
      </c>
      <c r="AO30" s="88" t="s">
        <v>306</v>
      </c>
      <c r="AP30" s="90">
        <v>40247</v>
      </c>
      <c r="AQ30" s="88">
        <v>3</v>
      </c>
      <c r="AR30" s="88">
        <v>4</v>
      </c>
      <c r="AS30" s="97"/>
      <c r="AT30" s="91" t="s">
        <v>296</v>
      </c>
      <c r="AU30" s="78"/>
      <c r="AV30" s="92">
        <f t="shared" si="0"/>
        <v>0</v>
      </c>
      <c r="AW30" s="93">
        <f t="shared" si="1"/>
        <v>0</v>
      </c>
    </row>
    <row r="31" spans="1:49" ht="21" customHeight="1" x14ac:dyDescent="0.25">
      <c r="A31" s="71">
        <v>1</v>
      </c>
      <c r="B31" s="87">
        <v>29</v>
      </c>
      <c r="C31" s="88">
        <v>28.5</v>
      </c>
      <c r="D31" s="88" t="s">
        <v>12</v>
      </c>
      <c r="E31" s="88" t="s">
        <v>35</v>
      </c>
      <c r="F31" s="88" t="s">
        <v>15</v>
      </c>
      <c r="G31" s="88"/>
      <c r="H31" s="88" t="s">
        <v>242</v>
      </c>
      <c r="I31" s="88" t="s">
        <v>27</v>
      </c>
      <c r="J31" s="88" t="s">
        <v>51</v>
      </c>
      <c r="K31" s="88" t="s">
        <v>39</v>
      </c>
      <c r="L31" s="88"/>
      <c r="M31" s="88"/>
      <c r="N31" s="88" t="s">
        <v>139</v>
      </c>
      <c r="O31" s="88" t="s">
        <v>363</v>
      </c>
      <c r="P31" s="88" t="s">
        <v>364</v>
      </c>
      <c r="Q31" s="89" t="s">
        <v>185</v>
      </c>
      <c r="R31" s="89" t="s">
        <v>189</v>
      </c>
      <c r="S31" s="89" t="s">
        <v>188</v>
      </c>
      <c r="T31" s="89" t="s">
        <v>190</v>
      </c>
      <c r="U31" s="89" t="s">
        <v>217</v>
      </c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8">
        <v>1000</v>
      </c>
      <c r="AN31" s="88" t="s">
        <v>365</v>
      </c>
      <c r="AO31" s="88" t="s">
        <v>48</v>
      </c>
      <c r="AP31" s="90">
        <v>44068</v>
      </c>
      <c r="AQ31" s="88">
        <v>1</v>
      </c>
      <c r="AR31" s="88">
        <v>4</v>
      </c>
      <c r="AS31" s="99"/>
      <c r="AT31" s="91" t="s">
        <v>139</v>
      </c>
      <c r="AU31" s="78"/>
      <c r="AV31" s="92">
        <f t="shared" si="0"/>
        <v>0</v>
      </c>
      <c r="AW31" s="93">
        <f t="shared" si="1"/>
        <v>0</v>
      </c>
    </row>
    <row r="32" spans="1:49" ht="21" customHeight="1" x14ac:dyDescent="0.25">
      <c r="A32" s="71">
        <v>1</v>
      </c>
      <c r="B32" s="87">
        <v>30</v>
      </c>
      <c r="C32" s="88">
        <v>29.5</v>
      </c>
      <c r="D32" s="88" t="s">
        <v>12</v>
      </c>
      <c r="E32" s="88" t="s">
        <v>35</v>
      </c>
      <c r="F32" s="88" t="s">
        <v>15</v>
      </c>
      <c r="G32" s="89"/>
      <c r="H32" s="88" t="s">
        <v>242</v>
      </c>
      <c r="I32" s="88" t="s">
        <v>27</v>
      </c>
      <c r="J32" s="88"/>
      <c r="K32" s="88"/>
      <c r="L32" s="88"/>
      <c r="M32" s="88"/>
      <c r="N32" s="88" t="s">
        <v>139</v>
      </c>
      <c r="O32" s="88" t="s">
        <v>366</v>
      </c>
      <c r="P32" s="88" t="s">
        <v>367</v>
      </c>
      <c r="Q32" s="89" t="s">
        <v>185</v>
      </c>
      <c r="R32" s="89" t="s">
        <v>239</v>
      </c>
      <c r="S32" s="89" t="s">
        <v>292</v>
      </c>
      <c r="T32" s="89" t="s">
        <v>190</v>
      </c>
      <c r="U32" s="89" t="s">
        <v>217</v>
      </c>
      <c r="V32" s="105" t="s">
        <v>368</v>
      </c>
      <c r="W32" s="89" t="s">
        <v>369</v>
      </c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8">
        <v>1000</v>
      </c>
      <c r="AN32" s="88" t="s">
        <v>370</v>
      </c>
      <c r="AO32" s="88" t="s">
        <v>63</v>
      </c>
      <c r="AP32" s="90">
        <v>44350</v>
      </c>
      <c r="AQ32" s="88">
        <v>5</v>
      </c>
      <c r="AR32" s="88">
        <v>2</v>
      </c>
      <c r="AS32" s="88"/>
      <c r="AT32" s="91" t="s">
        <v>340</v>
      </c>
      <c r="AU32" s="78"/>
      <c r="AV32" s="92">
        <f>COUNTIF(Q32:AL32,$AV$2)</f>
        <v>0</v>
      </c>
      <c r="AW32" s="93">
        <f>SUM(AV32:AV32)</f>
        <v>0</v>
      </c>
    </row>
    <row r="33" spans="1:50" ht="21" customHeight="1" x14ac:dyDescent="0.25">
      <c r="A33" s="71">
        <v>2</v>
      </c>
      <c r="B33" s="87">
        <v>31</v>
      </c>
      <c r="C33" s="88">
        <v>31.5</v>
      </c>
      <c r="D33" s="88" t="s">
        <v>12</v>
      </c>
      <c r="E33" s="88" t="s">
        <v>58</v>
      </c>
      <c r="F33" s="88" t="s">
        <v>15</v>
      </c>
      <c r="G33" s="88"/>
      <c r="H33" s="88" t="s">
        <v>58</v>
      </c>
      <c r="I33" s="88"/>
      <c r="J33" s="88"/>
      <c r="K33" s="88"/>
      <c r="L33" s="88"/>
      <c r="M33" s="88"/>
      <c r="N33" s="88" t="s">
        <v>146</v>
      </c>
      <c r="O33" s="88" t="s">
        <v>371</v>
      </c>
      <c r="P33" s="88" t="s">
        <v>372</v>
      </c>
      <c r="Q33" s="89" t="s">
        <v>185</v>
      </c>
      <c r="R33" s="98" t="s">
        <v>373</v>
      </c>
      <c r="S33" s="98"/>
      <c r="T33" s="98"/>
      <c r="U33" s="98"/>
      <c r="V33" s="98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95">
        <v>120</v>
      </c>
      <c r="AN33" s="88" t="s">
        <v>374</v>
      </c>
      <c r="AO33" s="88" t="s">
        <v>59</v>
      </c>
      <c r="AP33" s="90">
        <v>44284</v>
      </c>
      <c r="AQ33" s="88">
        <v>2</v>
      </c>
      <c r="AR33" s="88">
        <v>1</v>
      </c>
      <c r="AS33" s="88"/>
      <c r="AT33" s="91" t="s">
        <v>146</v>
      </c>
      <c r="AU33" s="106"/>
      <c r="AV33" s="92">
        <f t="shared" si="0"/>
        <v>0</v>
      </c>
      <c r="AW33" s="93">
        <f t="shared" ref="AW33:AW85" si="2">SUM(AV33:AV33)</f>
        <v>0</v>
      </c>
    </row>
    <row r="34" spans="1:50" ht="21" customHeight="1" x14ac:dyDescent="0.25">
      <c r="A34" s="71">
        <v>1</v>
      </c>
      <c r="B34" s="87">
        <v>32</v>
      </c>
      <c r="C34" s="88">
        <v>32.5</v>
      </c>
      <c r="D34" s="88" t="s">
        <v>12</v>
      </c>
      <c r="E34" s="88" t="s">
        <v>76</v>
      </c>
      <c r="F34" s="88" t="s">
        <v>28</v>
      </c>
      <c r="G34" s="88"/>
      <c r="H34" s="88" t="s">
        <v>76</v>
      </c>
      <c r="I34" s="88"/>
      <c r="J34" s="88"/>
      <c r="K34" s="88"/>
      <c r="L34" s="88"/>
      <c r="M34" s="88"/>
      <c r="N34" s="88" t="s">
        <v>139</v>
      </c>
      <c r="O34" s="88" t="s">
        <v>375</v>
      </c>
      <c r="P34" s="88" t="s">
        <v>376</v>
      </c>
      <c r="Q34" s="89" t="s">
        <v>185</v>
      </c>
      <c r="R34" s="98" t="s">
        <v>188</v>
      </c>
      <c r="S34" s="98"/>
      <c r="T34" s="98"/>
      <c r="U34" s="98"/>
      <c r="V34" s="98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95">
        <v>1000</v>
      </c>
      <c r="AN34" s="88" t="s">
        <v>377</v>
      </c>
      <c r="AO34" s="88" t="s">
        <v>59</v>
      </c>
      <c r="AP34" s="90">
        <v>44447</v>
      </c>
      <c r="AQ34" s="88">
        <v>1</v>
      </c>
      <c r="AR34" s="88">
        <v>1</v>
      </c>
      <c r="AS34" s="88"/>
      <c r="AT34" s="91" t="s">
        <v>139</v>
      </c>
      <c r="AU34" s="106"/>
      <c r="AV34" s="92">
        <f t="shared" si="0"/>
        <v>0</v>
      </c>
      <c r="AW34" s="93">
        <f t="shared" si="2"/>
        <v>0</v>
      </c>
    </row>
    <row r="35" spans="1:50" ht="21" customHeight="1" x14ac:dyDescent="0.25">
      <c r="A35" s="71">
        <v>1</v>
      </c>
      <c r="B35" s="87">
        <v>33</v>
      </c>
      <c r="C35" s="88">
        <v>33.5</v>
      </c>
      <c r="D35" s="88" t="s">
        <v>12</v>
      </c>
      <c r="E35" s="88" t="s">
        <v>35</v>
      </c>
      <c r="F35" s="88" t="s">
        <v>15</v>
      </c>
      <c r="G35" s="89"/>
      <c r="H35" s="88" t="s">
        <v>36</v>
      </c>
      <c r="I35" s="88" t="s">
        <v>269</v>
      </c>
      <c r="J35" s="88"/>
      <c r="K35" s="88"/>
      <c r="L35" s="88"/>
      <c r="M35" s="88"/>
      <c r="N35" s="88" t="s">
        <v>172</v>
      </c>
      <c r="O35" s="88" t="s">
        <v>378</v>
      </c>
      <c r="P35" s="88" t="s">
        <v>379</v>
      </c>
      <c r="Q35" s="89" t="s">
        <v>175</v>
      </c>
      <c r="R35" s="89" t="s">
        <v>190</v>
      </c>
      <c r="S35" s="89" t="s">
        <v>380</v>
      </c>
      <c r="T35" s="89" t="s">
        <v>381</v>
      </c>
      <c r="U35" s="89" t="s">
        <v>382</v>
      </c>
      <c r="V35" s="89" t="s">
        <v>383</v>
      </c>
      <c r="W35" s="89" t="s">
        <v>190</v>
      </c>
      <c r="X35" s="89" t="s">
        <v>368</v>
      </c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8">
        <v>900</v>
      </c>
      <c r="AN35" s="88" t="s">
        <v>384</v>
      </c>
      <c r="AO35" s="88" t="s">
        <v>385</v>
      </c>
      <c r="AP35" s="90">
        <v>43252</v>
      </c>
      <c r="AQ35" s="88">
        <v>3</v>
      </c>
      <c r="AR35" s="88">
        <v>2</v>
      </c>
      <c r="AS35" s="88"/>
      <c r="AT35" s="91" t="s">
        <v>386</v>
      </c>
      <c r="AU35" s="78"/>
      <c r="AV35" s="92">
        <v>0</v>
      </c>
      <c r="AW35" s="93">
        <v>0</v>
      </c>
    </row>
    <row r="36" spans="1:50" ht="21" customHeight="1" x14ac:dyDescent="0.25">
      <c r="A36" s="71">
        <v>1</v>
      </c>
      <c r="B36" s="87">
        <v>34</v>
      </c>
      <c r="C36" s="88">
        <v>34.5</v>
      </c>
      <c r="D36" s="88" t="s">
        <v>12</v>
      </c>
      <c r="E36" s="88" t="s">
        <v>76</v>
      </c>
      <c r="F36" s="88" t="s">
        <v>28</v>
      </c>
      <c r="G36" s="88"/>
      <c r="H36" s="88" t="s">
        <v>90</v>
      </c>
      <c r="I36" s="88"/>
      <c r="J36" s="88"/>
      <c r="K36" s="88"/>
      <c r="L36" s="88"/>
      <c r="M36" s="88"/>
      <c r="N36" s="88" t="s">
        <v>147</v>
      </c>
      <c r="O36" s="88" t="s">
        <v>387</v>
      </c>
      <c r="P36" s="88" t="s">
        <v>388</v>
      </c>
      <c r="Q36" s="89" t="s">
        <v>175</v>
      </c>
      <c r="R36" s="89" t="s">
        <v>190</v>
      </c>
      <c r="S36" s="98" t="s">
        <v>189</v>
      </c>
      <c r="T36" s="98" t="s">
        <v>188</v>
      </c>
      <c r="U36" s="98" t="s">
        <v>187</v>
      </c>
      <c r="V36" s="98" t="s">
        <v>203</v>
      </c>
      <c r="W36" s="89" t="s">
        <v>213</v>
      </c>
      <c r="X36" s="89" t="s">
        <v>389</v>
      </c>
      <c r="Y36" s="89" t="s">
        <v>390</v>
      </c>
      <c r="Z36" s="89" t="s">
        <v>391</v>
      </c>
      <c r="AA36" s="89" t="s">
        <v>392</v>
      </c>
      <c r="AB36" s="89" t="s">
        <v>393</v>
      </c>
      <c r="AC36" s="89" t="s">
        <v>394</v>
      </c>
      <c r="AD36" s="89" t="s">
        <v>395</v>
      </c>
      <c r="AE36" s="89" t="s">
        <v>396</v>
      </c>
      <c r="AF36" s="89" t="s">
        <v>389</v>
      </c>
      <c r="AG36" s="89" t="s">
        <v>397</v>
      </c>
      <c r="AH36" s="89" t="s">
        <v>398</v>
      </c>
      <c r="AI36" s="89"/>
      <c r="AJ36" s="89"/>
      <c r="AK36" s="89"/>
      <c r="AL36" s="89"/>
      <c r="AM36" s="95">
        <v>9600</v>
      </c>
      <c r="AN36" s="88" t="s">
        <v>399</v>
      </c>
      <c r="AO36" s="88" t="s">
        <v>63</v>
      </c>
      <c r="AP36" s="90">
        <v>44434</v>
      </c>
      <c r="AQ36" s="88">
        <v>10</v>
      </c>
      <c r="AR36" s="88">
        <v>2</v>
      </c>
      <c r="AS36" s="88"/>
      <c r="AT36" s="91" t="s">
        <v>147</v>
      </c>
      <c r="AU36" s="106"/>
      <c r="AV36" s="92"/>
      <c r="AW36" s="93"/>
    </row>
    <row r="37" spans="1:50" s="108" customFormat="1" ht="21" customHeight="1" x14ac:dyDescent="0.25">
      <c r="A37" s="71">
        <v>1</v>
      </c>
      <c r="B37" s="133">
        <v>1</v>
      </c>
      <c r="C37" s="134">
        <v>1</v>
      </c>
      <c r="D37" s="134" t="s">
        <v>400</v>
      </c>
      <c r="E37" s="134" t="s">
        <v>401</v>
      </c>
      <c r="F37" s="134" t="s">
        <v>171</v>
      </c>
      <c r="G37" s="135"/>
      <c r="H37" s="134" t="s">
        <v>402</v>
      </c>
      <c r="I37" s="134" t="s">
        <v>403</v>
      </c>
      <c r="J37" s="134"/>
      <c r="K37" s="134"/>
      <c r="L37" s="134"/>
      <c r="M37" s="134"/>
      <c r="N37" s="134" t="s">
        <v>135</v>
      </c>
      <c r="O37" s="136" t="s">
        <v>404</v>
      </c>
      <c r="P37" s="134" t="s">
        <v>405</v>
      </c>
      <c r="Q37" s="135" t="s">
        <v>175</v>
      </c>
      <c r="R37" s="135" t="s">
        <v>176</v>
      </c>
      <c r="S37" s="135" t="s">
        <v>177</v>
      </c>
      <c r="T37" s="135" t="s">
        <v>406</v>
      </c>
      <c r="U37" s="135" t="s">
        <v>407</v>
      </c>
      <c r="V37" s="135" t="s">
        <v>408</v>
      </c>
      <c r="W37" s="135" t="s">
        <v>409</v>
      </c>
      <c r="X37" s="135" t="s">
        <v>410</v>
      </c>
      <c r="Y37" s="135" t="s">
        <v>411</v>
      </c>
      <c r="Z37" s="135" t="s">
        <v>407</v>
      </c>
      <c r="AA37" s="135" t="s">
        <v>177</v>
      </c>
      <c r="AB37" s="135" t="s">
        <v>412</v>
      </c>
      <c r="AC37" s="135" t="s">
        <v>413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4">
        <v>18000</v>
      </c>
      <c r="AN37" s="134" t="s">
        <v>414</v>
      </c>
      <c r="AO37" s="134" t="s">
        <v>181</v>
      </c>
      <c r="AP37" s="137">
        <v>42826</v>
      </c>
      <c r="AQ37" s="134">
        <v>13</v>
      </c>
      <c r="AR37" s="134">
        <v>2</v>
      </c>
      <c r="AS37" s="135"/>
      <c r="AT37" s="138" t="s">
        <v>135</v>
      </c>
      <c r="AU37" s="107"/>
      <c r="AV37" s="92">
        <f t="shared" si="0"/>
        <v>0</v>
      </c>
      <c r="AW37" s="93">
        <f t="shared" si="2"/>
        <v>0</v>
      </c>
    </row>
    <row r="38" spans="1:50" s="108" customFormat="1" ht="21" customHeight="1" x14ac:dyDescent="0.25">
      <c r="A38" s="71">
        <v>1</v>
      </c>
      <c r="B38" s="133">
        <v>2</v>
      </c>
      <c r="C38" s="134">
        <v>2</v>
      </c>
      <c r="D38" s="134" t="s">
        <v>400</v>
      </c>
      <c r="E38" s="134" t="s">
        <v>401</v>
      </c>
      <c r="F38" s="134" t="s">
        <v>171</v>
      </c>
      <c r="G38" s="135"/>
      <c r="H38" s="134" t="s">
        <v>402</v>
      </c>
      <c r="I38" s="134" t="s">
        <v>415</v>
      </c>
      <c r="J38" s="134" t="s">
        <v>416</v>
      </c>
      <c r="K38" s="134" t="s">
        <v>417</v>
      </c>
      <c r="L38" s="134" t="s">
        <v>418</v>
      </c>
      <c r="M38" s="134"/>
      <c r="N38" s="134" t="s">
        <v>419</v>
      </c>
      <c r="O38" s="136" t="s">
        <v>420</v>
      </c>
      <c r="P38" s="134" t="s">
        <v>421</v>
      </c>
      <c r="Q38" s="135" t="s">
        <v>175</v>
      </c>
      <c r="R38" s="139" t="s">
        <v>176</v>
      </c>
      <c r="S38" s="139" t="s">
        <v>312</v>
      </c>
      <c r="T38" s="135" t="s">
        <v>407</v>
      </c>
      <c r="U38" s="139" t="s">
        <v>422</v>
      </c>
      <c r="V38" s="139" t="s">
        <v>236</v>
      </c>
      <c r="W38" s="139" t="s">
        <v>423</v>
      </c>
      <c r="X38" s="139" t="s">
        <v>312</v>
      </c>
      <c r="Y38" s="135" t="s">
        <v>424</v>
      </c>
      <c r="Z38" s="135" t="s">
        <v>412</v>
      </c>
      <c r="AA38" s="135" t="s">
        <v>413</v>
      </c>
      <c r="AB38" s="139" t="s">
        <v>178</v>
      </c>
      <c r="AC38" s="140"/>
      <c r="AD38" s="135"/>
      <c r="AE38" s="135"/>
      <c r="AF38" s="135"/>
      <c r="AG38" s="135"/>
      <c r="AH38" s="135"/>
      <c r="AI38" s="135"/>
      <c r="AJ38" s="135"/>
      <c r="AK38" s="135"/>
      <c r="AL38" s="135"/>
      <c r="AM38" s="134">
        <v>9000</v>
      </c>
      <c r="AN38" s="134" t="s">
        <v>425</v>
      </c>
      <c r="AO38" s="134" t="s">
        <v>56</v>
      </c>
      <c r="AP38" s="137">
        <v>42227</v>
      </c>
      <c r="AQ38" s="134">
        <v>7</v>
      </c>
      <c r="AR38" s="134">
        <v>1</v>
      </c>
      <c r="AS38" s="137"/>
      <c r="AT38" s="138" t="s">
        <v>419</v>
      </c>
      <c r="AU38" s="107"/>
      <c r="AV38" s="92">
        <f t="shared" si="0"/>
        <v>0</v>
      </c>
      <c r="AW38" s="93">
        <f t="shared" si="2"/>
        <v>0</v>
      </c>
    </row>
    <row r="39" spans="1:50" s="108" customFormat="1" ht="21" customHeight="1" x14ac:dyDescent="0.25">
      <c r="A39" s="71">
        <v>1</v>
      </c>
      <c r="B39" s="133">
        <v>3</v>
      </c>
      <c r="C39" s="134">
        <v>3</v>
      </c>
      <c r="D39" s="134" t="s">
        <v>400</v>
      </c>
      <c r="E39" s="134" t="s">
        <v>65</v>
      </c>
      <c r="F39" s="134" t="s">
        <v>28</v>
      </c>
      <c r="G39" s="135"/>
      <c r="H39" s="134" t="s">
        <v>65</v>
      </c>
      <c r="I39" s="134"/>
      <c r="J39" s="134"/>
      <c r="K39" s="134"/>
      <c r="L39" s="134"/>
      <c r="M39" s="134"/>
      <c r="N39" s="134" t="s">
        <v>141</v>
      </c>
      <c r="O39" s="136" t="s">
        <v>426</v>
      </c>
      <c r="P39" s="134" t="s">
        <v>427</v>
      </c>
      <c r="Q39" s="135" t="s">
        <v>185</v>
      </c>
      <c r="R39" s="135" t="s">
        <v>207</v>
      </c>
      <c r="S39" s="135" t="s">
        <v>292</v>
      </c>
      <c r="T39" s="135" t="s">
        <v>190</v>
      </c>
      <c r="U39" s="135" t="s">
        <v>332</v>
      </c>
      <c r="V39" s="139" t="s">
        <v>266</v>
      </c>
      <c r="W39" s="135" t="s">
        <v>338</v>
      </c>
      <c r="X39" s="135" t="s">
        <v>190</v>
      </c>
      <c r="Y39" s="135" t="s">
        <v>189</v>
      </c>
      <c r="Z39" s="135" t="s">
        <v>188</v>
      </c>
      <c r="AA39" s="135" t="s">
        <v>245</v>
      </c>
      <c r="AB39" s="135" t="s">
        <v>189</v>
      </c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4">
        <v>1700</v>
      </c>
      <c r="AN39" s="134" t="s">
        <v>428</v>
      </c>
      <c r="AO39" s="134" t="s">
        <v>66</v>
      </c>
      <c r="AP39" s="137">
        <v>44270</v>
      </c>
      <c r="AQ39" s="134">
        <v>4</v>
      </c>
      <c r="AR39" s="134">
        <v>1</v>
      </c>
      <c r="AS39" s="134"/>
      <c r="AT39" s="138" t="s">
        <v>141</v>
      </c>
      <c r="AU39" s="78"/>
      <c r="AV39" s="92">
        <f t="shared" si="0"/>
        <v>0</v>
      </c>
      <c r="AW39" s="93">
        <f t="shared" si="2"/>
        <v>0</v>
      </c>
    </row>
    <row r="40" spans="1:50" s="108" customFormat="1" ht="21" customHeight="1" x14ac:dyDescent="0.25">
      <c r="A40" s="71">
        <v>1</v>
      </c>
      <c r="B40" s="133">
        <v>4</v>
      </c>
      <c r="C40" s="134">
        <v>4</v>
      </c>
      <c r="D40" s="134" t="s">
        <v>400</v>
      </c>
      <c r="E40" s="134" t="s">
        <v>65</v>
      </c>
      <c r="F40" s="134" t="s">
        <v>171</v>
      </c>
      <c r="G40" s="135"/>
      <c r="H40" s="134" t="s">
        <v>429</v>
      </c>
      <c r="I40" s="134"/>
      <c r="J40" s="134"/>
      <c r="K40" s="134"/>
      <c r="L40" s="134"/>
      <c r="M40" s="134"/>
      <c r="N40" s="134" t="s">
        <v>296</v>
      </c>
      <c r="O40" s="136" t="s">
        <v>430</v>
      </c>
      <c r="P40" s="134" t="s">
        <v>431</v>
      </c>
      <c r="Q40" s="135" t="s">
        <v>175</v>
      </c>
      <c r="R40" s="139" t="s">
        <v>330</v>
      </c>
      <c r="S40" s="135" t="s">
        <v>413</v>
      </c>
      <c r="T40" s="135" t="s">
        <v>177</v>
      </c>
      <c r="U40" s="135" t="s">
        <v>176</v>
      </c>
      <c r="V40" s="139" t="s">
        <v>312</v>
      </c>
      <c r="W40" s="135" t="s">
        <v>432</v>
      </c>
      <c r="X40" s="135" t="s">
        <v>359</v>
      </c>
      <c r="Y40" s="135" t="s">
        <v>190</v>
      </c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4">
        <v>1000</v>
      </c>
      <c r="AN40" s="134" t="s">
        <v>433</v>
      </c>
      <c r="AO40" s="134" t="s">
        <v>52</v>
      </c>
      <c r="AP40" s="137">
        <v>41232</v>
      </c>
      <c r="AQ40" s="134">
        <v>10</v>
      </c>
      <c r="AR40" s="134">
        <v>1</v>
      </c>
      <c r="AS40" s="134"/>
      <c r="AT40" s="138" t="s">
        <v>296</v>
      </c>
      <c r="AU40" s="78"/>
      <c r="AV40" s="92">
        <f t="shared" si="0"/>
        <v>0</v>
      </c>
      <c r="AW40" s="93">
        <f t="shared" si="2"/>
        <v>0</v>
      </c>
    </row>
    <row r="41" spans="1:50" ht="21" customHeight="1" x14ac:dyDescent="0.25">
      <c r="A41" s="71">
        <v>1</v>
      </c>
      <c r="B41" s="133">
        <v>5</v>
      </c>
      <c r="C41" s="134">
        <v>5</v>
      </c>
      <c r="D41" s="134" t="s">
        <v>400</v>
      </c>
      <c r="E41" s="134" t="s">
        <v>403</v>
      </c>
      <c r="F41" s="134" t="s">
        <v>171</v>
      </c>
      <c r="G41" s="135"/>
      <c r="H41" s="134" t="s">
        <v>403</v>
      </c>
      <c r="I41" s="134"/>
      <c r="J41" s="134"/>
      <c r="K41" s="134"/>
      <c r="L41" s="134"/>
      <c r="M41" s="134"/>
      <c r="N41" s="134" t="s">
        <v>434</v>
      </c>
      <c r="O41" s="136" t="s">
        <v>435</v>
      </c>
      <c r="P41" s="134" t="s">
        <v>436</v>
      </c>
      <c r="Q41" s="135" t="s">
        <v>175</v>
      </c>
      <c r="R41" s="135" t="s">
        <v>176</v>
      </c>
      <c r="S41" s="135" t="s">
        <v>437</v>
      </c>
      <c r="T41" s="135" t="s">
        <v>311</v>
      </c>
      <c r="U41" s="135" t="s">
        <v>312</v>
      </c>
      <c r="V41" s="135" t="s">
        <v>422</v>
      </c>
      <c r="W41" s="135" t="s">
        <v>438</v>
      </c>
      <c r="X41" s="135" t="s">
        <v>439</v>
      </c>
      <c r="Y41" s="135" t="s">
        <v>440</v>
      </c>
      <c r="Z41" s="135" t="s">
        <v>422</v>
      </c>
      <c r="AA41" s="135" t="s">
        <v>312</v>
      </c>
      <c r="AB41" s="135" t="s">
        <v>291</v>
      </c>
      <c r="AC41" s="135" t="s">
        <v>178</v>
      </c>
      <c r="AD41" s="135"/>
      <c r="AE41" s="135"/>
      <c r="AF41" s="135"/>
      <c r="AG41" s="135"/>
      <c r="AH41" s="135"/>
      <c r="AI41" s="135"/>
      <c r="AJ41" s="135"/>
      <c r="AK41" s="135"/>
      <c r="AL41" s="135"/>
      <c r="AM41" s="134">
        <v>13000</v>
      </c>
      <c r="AN41" s="134" t="s">
        <v>441</v>
      </c>
      <c r="AO41" s="134" t="s">
        <v>442</v>
      </c>
      <c r="AP41" s="137">
        <v>43215</v>
      </c>
      <c r="AQ41" s="134">
        <v>11</v>
      </c>
      <c r="AR41" s="134">
        <v>1</v>
      </c>
      <c r="AS41" s="134"/>
      <c r="AT41" s="138" t="s">
        <v>434</v>
      </c>
      <c r="AU41" s="78"/>
      <c r="AV41" s="92">
        <f t="shared" si="0"/>
        <v>0</v>
      </c>
      <c r="AW41" s="93">
        <f t="shared" si="2"/>
        <v>0</v>
      </c>
    </row>
    <row r="42" spans="1:50" ht="21" customHeight="1" x14ac:dyDescent="0.25">
      <c r="A42" s="71">
        <v>1</v>
      </c>
      <c r="B42" s="133">
        <v>6</v>
      </c>
      <c r="C42" s="134">
        <v>6</v>
      </c>
      <c r="D42" s="134" t="s">
        <v>400</v>
      </c>
      <c r="E42" s="134" t="s">
        <v>25</v>
      </c>
      <c r="F42" s="134" t="s">
        <v>15</v>
      </c>
      <c r="G42" s="135"/>
      <c r="H42" s="134" t="s">
        <v>25</v>
      </c>
      <c r="I42" s="134"/>
      <c r="J42" s="134"/>
      <c r="K42" s="134"/>
      <c r="L42" s="134"/>
      <c r="M42" s="134"/>
      <c r="N42" s="134" t="s">
        <v>131</v>
      </c>
      <c r="O42" s="136" t="s">
        <v>443</v>
      </c>
      <c r="P42" s="134" t="s">
        <v>444</v>
      </c>
      <c r="Q42" s="135" t="s">
        <v>185</v>
      </c>
      <c r="R42" s="135" t="s">
        <v>207</v>
      </c>
      <c r="S42" s="135" t="s">
        <v>239</v>
      </c>
      <c r="T42" s="135" t="s">
        <v>189</v>
      </c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6">
        <v>8500</v>
      </c>
      <c r="AN42" s="134" t="s">
        <v>445</v>
      </c>
      <c r="AO42" s="134" t="s">
        <v>70</v>
      </c>
      <c r="AP42" s="137">
        <v>43960</v>
      </c>
      <c r="AQ42" s="134">
        <v>6</v>
      </c>
      <c r="AR42" s="134">
        <v>1</v>
      </c>
      <c r="AS42" s="134"/>
      <c r="AT42" s="138" t="s">
        <v>131</v>
      </c>
      <c r="AU42" s="78"/>
      <c r="AV42" s="92">
        <f t="shared" si="0"/>
        <v>0</v>
      </c>
      <c r="AW42" s="93">
        <f t="shared" si="2"/>
        <v>0</v>
      </c>
    </row>
    <row r="43" spans="1:50" ht="21" customHeight="1" x14ac:dyDescent="0.25">
      <c r="A43" s="71">
        <v>1</v>
      </c>
      <c r="B43" s="133">
        <v>7</v>
      </c>
      <c r="C43" s="134">
        <v>7</v>
      </c>
      <c r="D43" s="134" t="s">
        <v>400</v>
      </c>
      <c r="E43" s="134" t="s">
        <v>25</v>
      </c>
      <c r="F43" s="134" t="s">
        <v>15</v>
      </c>
      <c r="G43" s="135"/>
      <c r="H43" s="134" t="s">
        <v>25</v>
      </c>
      <c r="I43" s="134"/>
      <c r="J43" s="134"/>
      <c r="K43" s="134"/>
      <c r="L43" s="134"/>
      <c r="M43" s="134"/>
      <c r="N43" s="134" t="s">
        <v>131</v>
      </c>
      <c r="O43" s="136" t="s">
        <v>446</v>
      </c>
      <c r="P43" s="134" t="s">
        <v>444</v>
      </c>
      <c r="Q43" s="135" t="s">
        <v>185</v>
      </c>
      <c r="R43" s="135" t="s">
        <v>190</v>
      </c>
      <c r="S43" s="135" t="s">
        <v>447</v>
      </c>
      <c r="T43" s="135" t="s">
        <v>191</v>
      </c>
      <c r="U43" s="135" t="s">
        <v>190</v>
      </c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6">
        <v>8500</v>
      </c>
      <c r="AN43" s="134" t="s">
        <v>445</v>
      </c>
      <c r="AO43" s="134" t="s">
        <v>66</v>
      </c>
      <c r="AP43" s="137">
        <v>43924</v>
      </c>
      <c r="AQ43" s="134">
        <v>6</v>
      </c>
      <c r="AR43" s="134">
        <v>1</v>
      </c>
      <c r="AS43" s="134"/>
      <c r="AT43" s="138" t="s">
        <v>131</v>
      </c>
      <c r="AU43" s="78"/>
      <c r="AV43" s="92">
        <f t="shared" si="0"/>
        <v>0</v>
      </c>
      <c r="AW43" s="93">
        <f t="shared" si="2"/>
        <v>0</v>
      </c>
    </row>
    <row r="44" spans="1:50" ht="21" customHeight="1" x14ac:dyDescent="0.25">
      <c r="A44" s="71">
        <v>1</v>
      </c>
      <c r="B44" s="133">
        <v>8</v>
      </c>
      <c r="C44" s="134">
        <v>8</v>
      </c>
      <c r="D44" s="134" t="s">
        <v>400</v>
      </c>
      <c r="E44" s="134" t="s">
        <v>25</v>
      </c>
      <c r="F44" s="134" t="s">
        <v>15</v>
      </c>
      <c r="G44" s="135"/>
      <c r="H44" s="134" t="s">
        <v>25</v>
      </c>
      <c r="I44" s="134"/>
      <c r="J44" s="134"/>
      <c r="K44" s="134"/>
      <c r="L44" s="134"/>
      <c r="M44" s="134"/>
      <c r="N44" s="134" t="s">
        <v>137</v>
      </c>
      <c r="O44" s="136" t="s">
        <v>448</v>
      </c>
      <c r="P44" s="134" t="s">
        <v>449</v>
      </c>
      <c r="Q44" s="135" t="s">
        <v>185</v>
      </c>
      <c r="R44" s="135" t="s">
        <v>189</v>
      </c>
      <c r="S44" s="135" t="s">
        <v>188</v>
      </c>
      <c r="T44" s="135" t="s">
        <v>272</v>
      </c>
      <c r="U44" s="135" t="s">
        <v>203</v>
      </c>
      <c r="V44" s="135" t="s">
        <v>213</v>
      </c>
      <c r="W44" s="135" t="s">
        <v>214</v>
      </c>
      <c r="X44" s="135" t="s">
        <v>236</v>
      </c>
      <c r="Y44" s="135" t="s">
        <v>237</v>
      </c>
      <c r="Z44" s="135" t="s">
        <v>238</v>
      </c>
      <c r="AA44" s="135" t="s">
        <v>214</v>
      </c>
      <c r="AB44" s="135" t="s">
        <v>213</v>
      </c>
      <c r="AC44" s="135" t="s">
        <v>450</v>
      </c>
      <c r="AD44" s="135" t="s">
        <v>212</v>
      </c>
      <c r="AE44" s="135"/>
      <c r="AF44" s="135"/>
      <c r="AG44" s="135"/>
      <c r="AH44" s="135"/>
      <c r="AI44" s="135"/>
      <c r="AJ44" s="135"/>
      <c r="AK44" s="135"/>
      <c r="AL44" s="135"/>
      <c r="AM44" s="134">
        <v>8000</v>
      </c>
      <c r="AN44" s="134" t="s">
        <v>445</v>
      </c>
      <c r="AO44" s="134" t="s">
        <v>63</v>
      </c>
      <c r="AP44" s="137">
        <v>43936</v>
      </c>
      <c r="AQ44" s="134">
        <v>6</v>
      </c>
      <c r="AR44" s="134">
        <v>1</v>
      </c>
      <c r="AS44" s="134"/>
      <c r="AT44" s="138" t="s">
        <v>137</v>
      </c>
      <c r="AU44" s="78"/>
      <c r="AV44" s="92">
        <f t="shared" si="0"/>
        <v>0</v>
      </c>
      <c r="AW44" s="93">
        <f t="shared" si="2"/>
        <v>0</v>
      </c>
    </row>
    <row r="45" spans="1:50" ht="21" customHeight="1" x14ac:dyDescent="0.25">
      <c r="A45" s="71">
        <v>1</v>
      </c>
      <c r="B45" s="133">
        <v>9</v>
      </c>
      <c r="C45" s="134">
        <v>9</v>
      </c>
      <c r="D45" s="134" t="s">
        <v>400</v>
      </c>
      <c r="E45" s="134" t="s">
        <v>25</v>
      </c>
      <c r="F45" s="134" t="s">
        <v>15</v>
      </c>
      <c r="G45" s="135" t="s">
        <v>451</v>
      </c>
      <c r="H45" s="134" t="s">
        <v>25</v>
      </c>
      <c r="I45" s="134" t="s">
        <v>106</v>
      </c>
      <c r="J45" s="134" t="s">
        <v>110</v>
      </c>
      <c r="K45" s="134"/>
      <c r="L45" s="134"/>
      <c r="M45" s="134"/>
      <c r="N45" s="134" t="s">
        <v>131</v>
      </c>
      <c r="O45" s="136" t="s">
        <v>452</v>
      </c>
      <c r="P45" s="134" t="s">
        <v>453</v>
      </c>
      <c r="Q45" s="135" t="s">
        <v>185</v>
      </c>
      <c r="R45" s="135" t="s">
        <v>239</v>
      </c>
      <c r="S45" s="135" t="s">
        <v>454</v>
      </c>
      <c r="T45" s="135" t="s">
        <v>455</v>
      </c>
      <c r="U45" s="135" t="s">
        <v>192</v>
      </c>
      <c r="V45" s="135" t="s">
        <v>456</v>
      </c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4">
        <v>7200</v>
      </c>
      <c r="AN45" s="134" t="s">
        <v>457</v>
      </c>
      <c r="AO45" s="134" t="s">
        <v>63</v>
      </c>
      <c r="AP45" s="137">
        <v>43979</v>
      </c>
      <c r="AQ45" s="134">
        <v>7</v>
      </c>
      <c r="AR45" s="134">
        <v>3</v>
      </c>
      <c r="AS45" s="134"/>
      <c r="AT45" s="138" t="s">
        <v>131</v>
      </c>
      <c r="AU45" s="78"/>
      <c r="AV45" s="92">
        <f t="shared" si="0"/>
        <v>0</v>
      </c>
      <c r="AW45" s="93">
        <f t="shared" si="2"/>
        <v>0</v>
      </c>
    </row>
    <row r="46" spans="1:50" s="108" customFormat="1" ht="21" customHeight="1" x14ac:dyDescent="0.25">
      <c r="A46" s="107">
        <v>1</v>
      </c>
      <c r="B46" s="133">
        <v>10</v>
      </c>
      <c r="C46" s="134">
        <v>10</v>
      </c>
      <c r="D46" s="134" t="s">
        <v>17</v>
      </c>
      <c r="E46" s="134" t="s">
        <v>89</v>
      </c>
      <c r="F46" s="134" t="s">
        <v>28</v>
      </c>
      <c r="G46" s="135"/>
      <c r="H46" s="134" t="s">
        <v>90</v>
      </c>
      <c r="I46" s="134"/>
      <c r="J46" s="134"/>
      <c r="K46" s="134"/>
      <c r="L46" s="134"/>
      <c r="M46" s="134"/>
      <c r="N46" s="134" t="s">
        <v>141</v>
      </c>
      <c r="O46" s="136" t="s">
        <v>458</v>
      </c>
      <c r="P46" s="134" t="s">
        <v>459</v>
      </c>
      <c r="Q46" s="135" t="s">
        <v>185</v>
      </c>
      <c r="R46" s="135" t="s">
        <v>265</v>
      </c>
      <c r="S46" s="135" t="s">
        <v>460</v>
      </c>
      <c r="T46" s="135" t="s">
        <v>461</v>
      </c>
      <c r="U46" s="135" t="s">
        <v>462</v>
      </c>
      <c r="V46" s="135" t="s">
        <v>212</v>
      </c>
      <c r="W46" s="135" t="s">
        <v>292</v>
      </c>
      <c r="X46" s="135" t="s">
        <v>190</v>
      </c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41">
        <v>1000</v>
      </c>
      <c r="AN46" s="134" t="s">
        <v>463</v>
      </c>
      <c r="AO46" s="134" t="s">
        <v>63</v>
      </c>
      <c r="AP46" s="137">
        <v>44139</v>
      </c>
      <c r="AQ46" s="134">
        <v>4</v>
      </c>
      <c r="AR46" s="134">
        <v>1</v>
      </c>
      <c r="AS46" s="134"/>
      <c r="AT46" s="138" t="s">
        <v>141</v>
      </c>
      <c r="AU46" s="107"/>
      <c r="AV46" s="109">
        <f t="shared" si="0"/>
        <v>0</v>
      </c>
      <c r="AW46" s="108">
        <f t="shared" si="2"/>
        <v>0</v>
      </c>
    </row>
    <row r="47" spans="1:50" ht="21" customHeight="1" x14ac:dyDescent="0.25">
      <c r="A47" s="71">
        <v>1</v>
      </c>
      <c r="B47" s="133">
        <v>11</v>
      </c>
      <c r="C47" s="134">
        <v>11</v>
      </c>
      <c r="D47" s="134" t="s">
        <v>400</v>
      </c>
      <c r="E47" s="134" t="s">
        <v>464</v>
      </c>
      <c r="F47" s="134" t="s">
        <v>171</v>
      </c>
      <c r="G47" s="134"/>
      <c r="H47" s="134" t="s">
        <v>465</v>
      </c>
      <c r="I47" s="134" t="s">
        <v>466</v>
      </c>
      <c r="J47" s="134"/>
      <c r="K47" s="134"/>
      <c r="L47" s="134"/>
      <c r="M47" s="134"/>
      <c r="N47" s="134" t="s">
        <v>172</v>
      </c>
      <c r="O47" s="134" t="s">
        <v>467</v>
      </c>
      <c r="P47" s="134" t="s">
        <v>468</v>
      </c>
      <c r="Q47" s="135" t="s">
        <v>175</v>
      </c>
      <c r="R47" s="139" t="s">
        <v>319</v>
      </c>
      <c r="S47" s="139" t="s">
        <v>263</v>
      </c>
      <c r="T47" s="139" t="s">
        <v>303</v>
      </c>
      <c r="U47" s="139" t="s">
        <v>315</v>
      </c>
      <c r="V47" s="139" t="s">
        <v>311</v>
      </c>
      <c r="W47" s="135" t="s">
        <v>323</v>
      </c>
      <c r="X47" s="135" t="s">
        <v>322</v>
      </c>
      <c r="Y47" s="135" t="s">
        <v>178</v>
      </c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4">
        <v>1800</v>
      </c>
      <c r="AN47" s="134" t="s">
        <v>469</v>
      </c>
      <c r="AO47" s="134" t="s">
        <v>63</v>
      </c>
      <c r="AP47" s="137">
        <v>41842</v>
      </c>
      <c r="AQ47" s="134">
        <v>2</v>
      </c>
      <c r="AR47" s="134">
        <v>2</v>
      </c>
      <c r="AS47" s="134"/>
      <c r="AT47" s="138" t="s">
        <v>386</v>
      </c>
      <c r="AU47" s="78"/>
      <c r="AV47" s="92">
        <f t="shared" si="0"/>
        <v>0</v>
      </c>
      <c r="AW47" s="93">
        <f t="shared" si="2"/>
        <v>0</v>
      </c>
      <c r="AX47"/>
    </row>
    <row r="48" spans="1:50" ht="21" customHeight="1" x14ac:dyDescent="0.25">
      <c r="A48" s="71">
        <v>1</v>
      </c>
      <c r="B48" s="133">
        <v>12</v>
      </c>
      <c r="C48" s="134">
        <v>12</v>
      </c>
      <c r="D48" s="134" t="s">
        <v>400</v>
      </c>
      <c r="E48" s="134" t="s">
        <v>353</v>
      </c>
      <c r="F48" s="134" t="s">
        <v>354</v>
      </c>
      <c r="G48" s="135"/>
      <c r="H48" s="134" t="s">
        <v>36</v>
      </c>
      <c r="I48" s="134" t="s">
        <v>269</v>
      </c>
      <c r="J48" s="134"/>
      <c r="K48" s="134"/>
      <c r="L48" s="134"/>
      <c r="M48" s="134"/>
      <c r="N48" s="134" t="s">
        <v>172</v>
      </c>
      <c r="O48" s="136" t="s">
        <v>470</v>
      </c>
      <c r="P48" s="134" t="s">
        <v>471</v>
      </c>
      <c r="Q48" s="135" t="s">
        <v>175</v>
      </c>
      <c r="R48" s="135" t="s">
        <v>189</v>
      </c>
      <c r="S48" s="135" t="s">
        <v>188</v>
      </c>
      <c r="T48" s="135" t="s">
        <v>178</v>
      </c>
      <c r="U48" s="135" t="s">
        <v>472</v>
      </c>
      <c r="V48" s="142" t="s">
        <v>473</v>
      </c>
      <c r="W48" s="135" t="s">
        <v>474</v>
      </c>
      <c r="X48" s="135" t="s">
        <v>475</v>
      </c>
      <c r="Y48" s="135" t="s">
        <v>476</v>
      </c>
      <c r="Z48" s="135" t="s">
        <v>178</v>
      </c>
      <c r="AA48" s="135" t="s">
        <v>179</v>
      </c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4">
        <v>700</v>
      </c>
      <c r="AN48" s="134" t="s">
        <v>384</v>
      </c>
      <c r="AO48" s="134" t="s">
        <v>385</v>
      </c>
      <c r="AP48" s="137">
        <v>43161</v>
      </c>
      <c r="AQ48" s="134">
        <v>3</v>
      </c>
      <c r="AR48" s="134">
        <v>2</v>
      </c>
      <c r="AS48" s="134"/>
      <c r="AT48" s="138" t="s">
        <v>386</v>
      </c>
      <c r="AU48" s="78"/>
      <c r="AV48" s="92">
        <f t="shared" si="0"/>
        <v>0</v>
      </c>
      <c r="AW48" s="93">
        <f t="shared" si="2"/>
        <v>0</v>
      </c>
    </row>
    <row r="49" spans="1:49" ht="21" customHeight="1" x14ac:dyDescent="0.25">
      <c r="A49" s="71">
        <v>1</v>
      </c>
      <c r="B49" s="133">
        <v>13</v>
      </c>
      <c r="C49" s="134">
        <v>13</v>
      </c>
      <c r="D49" s="134" t="s">
        <v>400</v>
      </c>
      <c r="E49" s="134" t="s">
        <v>26</v>
      </c>
      <c r="F49" s="134" t="s">
        <v>354</v>
      </c>
      <c r="G49" s="135"/>
      <c r="H49" s="134" t="s">
        <v>27</v>
      </c>
      <c r="I49" s="134" t="s">
        <v>242</v>
      </c>
      <c r="J49" s="134"/>
      <c r="K49" s="134"/>
      <c r="L49" s="134"/>
      <c r="M49" s="134"/>
      <c r="N49" s="134" t="s">
        <v>172</v>
      </c>
      <c r="O49" s="136" t="s">
        <v>477</v>
      </c>
      <c r="P49" s="134" t="s">
        <v>478</v>
      </c>
      <c r="Q49" s="135" t="s">
        <v>175</v>
      </c>
      <c r="R49" s="135" t="s">
        <v>188</v>
      </c>
      <c r="S49" s="135" t="s">
        <v>189</v>
      </c>
      <c r="T49" s="135" t="s">
        <v>190</v>
      </c>
      <c r="U49" s="135" t="s">
        <v>382</v>
      </c>
      <c r="V49" s="135" t="s">
        <v>479</v>
      </c>
      <c r="W49" s="135" t="s">
        <v>480</v>
      </c>
      <c r="X49" s="135" t="s">
        <v>481</v>
      </c>
      <c r="Y49" s="135" t="s">
        <v>482</v>
      </c>
      <c r="Z49" s="135" t="s">
        <v>483</v>
      </c>
      <c r="AA49" s="135" t="s">
        <v>484</v>
      </c>
      <c r="AB49" s="135" t="s">
        <v>190</v>
      </c>
      <c r="AC49" s="135" t="s">
        <v>217</v>
      </c>
      <c r="AD49" s="135"/>
      <c r="AE49" s="135"/>
      <c r="AF49" s="135"/>
      <c r="AG49" s="135"/>
      <c r="AH49" s="135"/>
      <c r="AI49" s="135"/>
      <c r="AJ49" s="135"/>
      <c r="AK49" s="135"/>
      <c r="AL49" s="135"/>
      <c r="AM49" s="134">
        <v>900</v>
      </c>
      <c r="AN49" s="134" t="s">
        <v>485</v>
      </c>
      <c r="AO49" s="134" t="s">
        <v>48</v>
      </c>
      <c r="AP49" s="137">
        <v>43569</v>
      </c>
      <c r="AQ49" s="134">
        <v>3</v>
      </c>
      <c r="AR49" s="134">
        <v>2</v>
      </c>
      <c r="AS49" s="134"/>
      <c r="AT49" s="138" t="s">
        <v>386</v>
      </c>
      <c r="AU49" s="78"/>
      <c r="AV49" s="92">
        <f t="shared" si="0"/>
        <v>0</v>
      </c>
      <c r="AW49" s="93">
        <f t="shared" si="2"/>
        <v>0</v>
      </c>
    </row>
    <row r="50" spans="1:49" ht="21" customHeight="1" x14ac:dyDescent="0.25">
      <c r="A50" s="71">
        <v>1</v>
      </c>
      <c r="B50" s="133">
        <v>14</v>
      </c>
      <c r="C50" s="134">
        <v>14</v>
      </c>
      <c r="D50" s="134" t="s">
        <v>17</v>
      </c>
      <c r="E50" s="134" t="s">
        <v>35</v>
      </c>
      <c r="F50" s="134" t="s">
        <v>15</v>
      </c>
      <c r="G50" s="135"/>
      <c r="H50" s="134" t="s">
        <v>242</v>
      </c>
      <c r="I50" s="134" t="s">
        <v>27</v>
      </c>
      <c r="J50" s="134"/>
      <c r="K50" s="134"/>
      <c r="L50" s="134"/>
      <c r="M50" s="134"/>
      <c r="N50" s="134" t="s">
        <v>139</v>
      </c>
      <c r="O50" s="134" t="s">
        <v>486</v>
      </c>
      <c r="P50" s="134" t="s">
        <v>487</v>
      </c>
      <c r="Q50" s="135" t="s">
        <v>185</v>
      </c>
      <c r="R50" s="135" t="s">
        <v>178</v>
      </c>
      <c r="S50" s="135" t="s">
        <v>488</v>
      </c>
      <c r="T50" s="135" t="s">
        <v>489</v>
      </c>
      <c r="U50" s="135" t="s">
        <v>475</v>
      </c>
      <c r="V50" s="135" t="s">
        <v>473</v>
      </c>
      <c r="W50" s="135" t="s">
        <v>490</v>
      </c>
      <c r="X50" s="135" t="s">
        <v>491</v>
      </c>
      <c r="Y50" s="135" t="s">
        <v>492</v>
      </c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4">
        <v>1000</v>
      </c>
      <c r="AN50" s="134" t="s">
        <v>370</v>
      </c>
      <c r="AO50" s="134" t="s">
        <v>48</v>
      </c>
      <c r="AP50" s="137">
        <v>43772</v>
      </c>
      <c r="AQ50" s="134">
        <v>3</v>
      </c>
      <c r="AR50" s="134">
        <v>2</v>
      </c>
      <c r="AS50" s="134"/>
      <c r="AT50" s="138" t="s">
        <v>340</v>
      </c>
      <c r="AU50" s="78"/>
      <c r="AV50" s="92">
        <f>COUNTIF(Q50:AL50,$AV$2)</f>
        <v>0</v>
      </c>
      <c r="AW50" s="93">
        <f>SUM(AV50:AV50)</f>
        <v>0</v>
      </c>
    </row>
    <row r="51" spans="1:49" ht="21" customHeight="1" x14ac:dyDescent="0.25">
      <c r="A51" s="71">
        <v>1</v>
      </c>
      <c r="B51" s="133">
        <v>15</v>
      </c>
      <c r="C51" s="134">
        <v>15</v>
      </c>
      <c r="D51" s="134" t="s">
        <v>12</v>
      </c>
      <c r="E51" s="134" t="s">
        <v>35</v>
      </c>
      <c r="F51" s="134" t="s">
        <v>15</v>
      </c>
      <c r="G51" s="134"/>
      <c r="H51" s="134" t="s">
        <v>242</v>
      </c>
      <c r="I51" s="134" t="s">
        <v>27</v>
      </c>
      <c r="J51" s="134"/>
      <c r="K51" s="134"/>
      <c r="L51" s="134"/>
      <c r="M51" s="134"/>
      <c r="N51" s="134" t="s">
        <v>139</v>
      </c>
      <c r="O51" s="134" t="s">
        <v>493</v>
      </c>
      <c r="P51" s="134" t="s">
        <v>494</v>
      </c>
      <c r="Q51" s="134" t="s">
        <v>185</v>
      </c>
      <c r="R51" s="134" t="s">
        <v>190</v>
      </c>
      <c r="S51" s="134" t="s">
        <v>380</v>
      </c>
      <c r="T51" s="134" t="s">
        <v>381</v>
      </c>
      <c r="U51" s="134" t="s">
        <v>382</v>
      </c>
      <c r="V51" s="134" t="s">
        <v>383</v>
      </c>
      <c r="W51" s="134" t="s">
        <v>190</v>
      </c>
      <c r="X51" s="134" t="s">
        <v>185</v>
      </c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4">
        <v>900</v>
      </c>
      <c r="AN51" s="134" t="s">
        <v>384</v>
      </c>
      <c r="AO51" s="137" t="s">
        <v>385</v>
      </c>
      <c r="AP51" s="137">
        <v>43252</v>
      </c>
      <c r="AQ51" s="134">
        <v>3</v>
      </c>
      <c r="AR51" s="134">
        <v>2</v>
      </c>
      <c r="AS51" s="134"/>
      <c r="AT51" s="134" t="s">
        <v>386</v>
      </c>
      <c r="AU51" s="78"/>
      <c r="AV51" s="92"/>
      <c r="AW51" s="93"/>
    </row>
    <row r="52" spans="1:49" s="111" customFormat="1" ht="21" customHeight="1" x14ac:dyDescent="0.25">
      <c r="A52" s="71">
        <v>1</v>
      </c>
      <c r="B52" s="133">
        <v>16</v>
      </c>
      <c r="C52" s="134">
        <v>16</v>
      </c>
      <c r="D52" s="134" t="s">
        <v>400</v>
      </c>
      <c r="E52" s="134" t="s">
        <v>495</v>
      </c>
      <c r="F52" s="134" t="s">
        <v>354</v>
      </c>
      <c r="G52" s="134"/>
      <c r="H52" s="134" t="s">
        <v>269</v>
      </c>
      <c r="I52" s="134" t="s">
        <v>36</v>
      </c>
      <c r="J52" s="134"/>
      <c r="K52" s="134"/>
      <c r="L52" s="134"/>
      <c r="M52" s="134"/>
      <c r="N52" s="134" t="s">
        <v>172</v>
      </c>
      <c r="O52" s="134" t="s">
        <v>496</v>
      </c>
      <c r="P52" s="134" t="s">
        <v>497</v>
      </c>
      <c r="Q52" s="135" t="s">
        <v>175</v>
      </c>
      <c r="R52" s="135" t="s">
        <v>498</v>
      </c>
      <c r="S52" s="135" t="s">
        <v>413</v>
      </c>
      <c r="T52" s="135" t="s">
        <v>491</v>
      </c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4">
        <v>1000</v>
      </c>
      <c r="AN52" s="134" t="s">
        <v>499</v>
      </c>
      <c r="AO52" s="134" t="s">
        <v>63</v>
      </c>
      <c r="AP52" s="137">
        <v>41561</v>
      </c>
      <c r="AQ52" s="134">
        <v>2</v>
      </c>
      <c r="AR52" s="134">
        <v>2</v>
      </c>
      <c r="AS52" s="134"/>
      <c r="AT52" s="138" t="s">
        <v>386</v>
      </c>
      <c r="AU52" s="110"/>
      <c r="AV52" s="92">
        <f t="shared" si="0"/>
        <v>0</v>
      </c>
      <c r="AW52" s="93">
        <f t="shared" si="2"/>
        <v>0</v>
      </c>
    </row>
    <row r="53" spans="1:49" ht="21" customHeight="1" x14ac:dyDescent="0.25">
      <c r="A53" s="71">
        <v>1</v>
      </c>
      <c r="B53" s="133">
        <v>17</v>
      </c>
      <c r="C53" s="134">
        <v>17</v>
      </c>
      <c r="D53" s="134" t="s">
        <v>400</v>
      </c>
      <c r="E53" s="134" t="s">
        <v>26</v>
      </c>
      <c r="F53" s="134" t="s">
        <v>15</v>
      </c>
      <c r="G53" s="135"/>
      <c r="H53" s="134" t="s">
        <v>27</v>
      </c>
      <c r="I53" s="134" t="s">
        <v>23</v>
      </c>
      <c r="J53" s="134"/>
      <c r="K53" s="134"/>
      <c r="L53" s="134"/>
      <c r="M53" s="134"/>
      <c r="N53" s="134" t="s">
        <v>141</v>
      </c>
      <c r="O53" s="134" t="s">
        <v>500</v>
      </c>
      <c r="P53" s="134" t="s">
        <v>501</v>
      </c>
      <c r="Q53" s="135" t="s">
        <v>185</v>
      </c>
      <c r="R53" s="135" t="s">
        <v>190</v>
      </c>
      <c r="S53" s="135" t="s">
        <v>216</v>
      </c>
      <c r="T53" s="135" t="s">
        <v>331</v>
      </c>
      <c r="U53" s="135" t="s">
        <v>204</v>
      </c>
      <c r="V53" s="135" t="s">
        <v>212</v>
      </c>
      <c r="W53" s="135" t="s">
        <v>203</v>
      </c>
      <c r="X53" s="135" t="s">
        <v>207</v>
      </c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4">
        <v>1600</v>
      </c>
      <c r="AN53" s="134" t="s">
        <v>502</v>
      </c>
      <c r="AO53" s="134" t="s">
        <v>59</v>
      </c>
      <c r="AP53" s="137">
        <v>43775</v>
      </c>
      <c r="AQ53" s="134">
        <v>4</v>
      </c>
      <c r="AR53" s="134">
        <v>2</v>
      </c>
      <c r="AS53" s="134"/>
      <c r="AT53" s="138" t="s">
        <v>141</v>
      </c>
      <c r="AU53" s="78"/>
      <c r="AV53" s="92">
        <f t="shared" si="0"/>
        <v>0</v>
      </c>
      <c r="AW53" s="93">
        <f t="shared" si="2"/>
        <v>0</v>
      </c>
    </row>
    <row r="54" spans="1:49" ht="21" customHeight="1" x14ac:dyDescent="0.25">
      <c r="A54" s="71">
        <v>1</v>
      </c>
      <c r="B54" s="133">
        <v>18</v>
      </c>
      <c r="C54" s="134">
        <v>18</v>
      </c>
      <c r="D54" s="134" t="s">
        <v>400</v>
      </c>
      <c r="E54" s="134" t="s">
        <v>18</v>
      </c>
      <c r="F54" s="134" t="s">
        <v>354</v>
      </c>
      <c r="G54" s="135"/>
      <c r="H54" s="134" t="s">
        <v>19</v>
      </c>
      <c r="I54" s="134"/>
      <c r="J54" s="134"/>
      <c r="K54" s="134"/>
      <c r="L54" s="134"/>
      <c r="M54" s="134"/>
      <c r="N54" s="134" t="s">
        <v>296</v>
      </c>
      <c r="O54" s="134" t="s">
        <v>503</v>
      </c>
      <c r="P54" s="134" t="s">
        <v>504</v>
      </c>
      <c r="Q54" s="135" t="s">
        <v>175</v>
      </c>
      <c r="R54" s="135" t="s">
        <v>315</v>
      </c>
      <c r="S54" s="135" t="s">
        <v>320</v>
      </c>
      <c r="T54" s="135" t="s">
        <v>315</v>
      </c>
      <c r="U54" s="135" t="s">
        <v>321</v>
      </c>
      <c r="V54" s="135" t="s">
        <v>178</v>
      </c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4">
        <v>900</v>
      </c>
      <c r="AN54" s="134" t="s">
        <v>505</v>
      </c>
      <c r="AO54" s="134" t="s">
        <v>48</v>
      </c>
      <c r="AP54" s="137">
        <v>37641</v>
      </c>
      <c r="AQ54" s="134">
        <v>3</v>
      </c>
      <c r="AR54" s="134">
        <v>2</v>
      </c>
      <c r="AS54" s="134"/>
      <c r="AT54" s="138" t="s">
        <v>296</v>
      </c>
      <c r="AU54" s="78"/>
      <c r="AV54" s="92">
        <f t="shared" si="0"/>
        <v>0</v>
      </c>
      <c r="AW54" s="93">
        <f t="shared" si="2"/>
        <v>0</v>
      </c>
    </row>
    <row r="55" spans="1:49" ht="21" customHeight="1" x14ac:dyDescent="0.25">
      <c r="A55" s="71">
        <v>1</v>
      </c>
      <c r="B55" s="133">
        <v>19</v>
      </c>
      <c r="C55" s="134">
        <v>19</v>
      </c>
      <c r="D55" s="134" t="s">
        <v>400</v>
      </c>
      <c r="E55" s="134" t="s">
        <v>22</v>
      </c>
      <c r="F55" s="134" t="s">
        <v>15</v>
      </c>
      <c r="G55" s="135"/>
      <c r="H55" s="134" t="s">
        <v>23</v>
      </c>
      <c r="I55" s="134"/>
      <c r="J55" s="134"/>
      <c r="K55" s="134"/>
      <c r="L55" s="134"/>
      <c r="M55" s="134"/>
      <c r="N55" s="134" t="s">
        <v>139</v>
      </c>
      <c r="O55" s="134" t="s">
        <v>506</v>
      </c>
      <c r="P55" s="134" t="s">
        <v>507</v>
      </c>
      <c r="Q55" s="135" t="s">
        <v>185</v>
      </c>
      <c r="R55" s="135" t="s">
        <v>217</v>
      </c>
      <c r="S55" s="135" t="s">
        <v>190</v>
      </c>
      <c r="T55" s="135" t="s">
        <v>508</v>
      </c>
      <c r="U55" s="135" t="s">
        <v>212</v>
      </c>
      <c r="V55" s="135" t="s">
        <v>203</v>
      </c>
      <c r="W55" s="135" t="s">
        <v>187</v>
      </c>
      <c r="X55" s="135" t="s">
        <v>509</v>
      </c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4">
        <v>1000</v>
      </c>
      <c r="AN55" s="134" t="s">
        <v>510</v>
      </c>
      <c r="AO55" s="134" t="s">
        <v>48</v>
      </c>
      <c r="AP55" s="137">
        <v>43793</v>
      </c>
      <c r="AQ55" s="134">
        <v>2</v>
      </c>
      <c r="AR55" s="134">
        <v>1</v>
      </c>
      <c r="AS55" s="134"/>
      <c r="AT55" s="138" t="s">
        <v>340</v>
      </c>
      <c r="AU55" s="78"/>
      <c r="AV55" s="92">
        <f t="shared" si="0"/>
        <v>0</v>
      </c>
      <c r="AW55" s="93">
        <f t="shared" si="2"/>
        <v>0</v>
      </c>
    </row>
    <row r="56" spans="1:49" ht="21" customHeight="1" x14ac:dyDescent="0.25">
      <c r="A56" s="71">
        <v>1</v>
      </c>
      <c r="B56" s="133">
        <v>20</v>
      </c>
      <c r="C56" s="134">
        <v>20</v>
      </c>
      <c r="D56" s="134" t="s">
        <v>400</v>
      </c>
      <c r="E56" s="134" t="s">
        <v>511</v>
      </c>
      <c r="F56" s="134" t="s">
        <v>354</v>
      </c>
      <c r="G56" s="135"/>
      <c r="H56" s="134" t="s">
        <v>512</v>
      </c>
      <c r="I56" s="134"/>
      <c r="J56" s="134"/>
      <c r="K56" s="134"/>
      <c r="L56" s="134"/>
      <c r="M56" s="134"/>
      <c r="N56" s="134" t="s">
        <v>172</v>
      </c>
      <c r="O56" s="134" t="s">
        <v>513</v>
      </c>
      <c r="P56" s="134" t="s">
        <v>514</v>
      </c>
      <c r="Q56" s="135" t="s">
        <v>175</v>
      </c>
      <c r="R56" s="135" t="s">
        <v>515</v>
      </c>
      <c r="S56" s="135" t="s">
        <v>516</v>
      </c>
      <c r="T56" s="135" t="s">
        <v>178</v>
      </c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4">
        <v>700</v>
      </c>
      <c r="AN56" s="134" t="s">
        <v>517</v>
      </c>
      <c r="AO56" s="134" t="s">
        <v>181</v>
      </c>
      <c r="AP56" s="137">
        <v>41275</v>
      </c>
      <c r="AQ56" s="134">
        <v>1</v>
      </c>
      <c r="AR56" s="134">
        <v>1</v>
      </c>
      <c r="AS56" s="134"/>
      <c r="AT56" s="138" t="s">
        <v>77</v>
      </c>
      <c r="AU56" s="78"/>
      <c r="AV56" s="92">
        <f t="shared" si="0"/>
        <v>0</v>
      </c>
      <c r="AW56" s="93">
        <f t="shared" si="2"/>
        <v>0</v>
      </c>
    </row>
    <row r="57" spans="1:49" s="108" customFormat="1" ht="21" customHeight="1" x14ac:dyDescent="0.25">
      <c r="A57" s="71">
        <v>1</v>
      </c>
      <c r="B57" s="133">
        <v>21</v>
      </c>
      <c r="C57" s="134">
        <v>21</v>
      </c>
      <c r="D57" s="134" t="s">
        <v>400</v>
      </c>
      <c r="E57" s="143" t="s">
        <v>518</v>
      </c>
      <c r="F57" s="134" t="s">
        <v>354</v>
      </c>
      <c r="G57" s="134"/>
      <c r="H57" s="134" t="s">
        <v>307</v>
      </c>
      <c r="I57" s="134"/>
      <c r="J57" s="134"/>
      <c r="K57" s="134"/>
      <c r="L57" s="134"/>
      <c r="M57" s="134"/>
      <c r="N57" s="134" t="s">
        <v>172</v>
      </c>
      <c r="O57" s="134" t="s">
        <v>519</v>
      </c>
      <c r="P57" s="134" t="s">
        <v>520</v>
      </c>
      <c r="Q57" s="135" t="s">
        <v>175</v>
      </c>
      <c r="R57" s="135" t="s">
        <v>178</v>
      </c>
      <c r="S57" s="135" t="s">
        <v>521</v>
      </c>
      <c r="T57" s="135" t="s">
        <v>522</v>
      </c>
      <c r="U57" s="135" t="s">
        <v>523</v>
      </c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4">
        <v>700</v>
      </c>
      <c r="AN57" s="134" t="s">
        <v>524</v>
      </c>
      <c r="AO57" s="134" t="s">
        <v>306</v>
      </c>
      <c r="AP57" s="137">
        <v>42887</v>
      </c>
      <c r="AQ57" s="134">
        <v>1</v>
      </c>
      <c r="AR57" s="134">
        <v>1</v>
      </c>
      <c r="AS57" s="137"/>
      <c r="AT57" s="138" t="s">
        <v>74</v>
      </c>
      <c r="AU57" s="112"/>
      <c r="AV57" s="92">
        <f t="shared" si="0"/>
        <v>0</v>
      </c>
      <c r="AW57" s="93">
        <f t="shared" si="2"/>
        <v>0</v>
      </c>
    </row>
    <row r="58" spans="1:49" s="114" customFormat="1" ht="21" customHeight="1" x14ac:dyDescent="0.25">
      <c r="A58" s="71">
        <v>1</v>
      </c>
      <c r="B58" s="133">
        <v>22</v>
      </c>
      <c r="C58" s="134">
        <v>22</v>
      </c>
      <c r="D58" s="134" t="s">
        <v>400</v>
      </c>
      <c r="E58" s="134" t="s">
        <v>518</v>
      </c>
      <c r="F58" s="134" t="s">
        <v>354</v>
      </c>
      <c r="G58" s="134"/>
      <c r="H58" s="134" t="s">
        <v>307</v>
      </c>
      <c r="I58" s="134"/>
      <c r="J58" s="134"/>
      <c r="K58" s="134"/>
      <c r="L58" s="134"/>
      <c r="M58" s="134"/>
      <c r="N58" s="134" t="s">
        <v>172</v>
      </c>
      <c r="O58" s="134" t="s">
        <v>525</v>
      </c>
      <c r="P58" s="134" t="s">
        <v>526</v>
      </c>
      <c r="Q58" s="135" t="s">
        <v>175</v>
      </c>
      <c r="R58" s="135" t="s">
        <v>178</v>
      </c>
      <c r="S58" s="135" t="s">
        <v>322</v>
      </c>
      <c r="T58" s="135" t="s">
        <v>323</v>
      </c>
      <c r="U58" s="135" t="s">
        <v>380</v>
      </c>
      <c r="V58" s="135" t="s">
        <v>527</v>
      </c>
      <c r="W58" s="135" t="s">
        <v>528</v>
      </c>
      <c r="X58" s="135" t="s">
        <v>529</v>
      </c>
      <c r="Y58" s="135" t="s">
        <v>190</v>
      </c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4">
        <v>700</v>
      </c>
      <c r="AN58" s="134" t="s">
        <v>530</v>
      </c>
      <c r="AO58" s="134" t="s">
        <v>181</v>
      </c>
      <c r="AP58" s="137">
        <v>42337</v>
      </c>
      <c r="AQ58" s="134">
        <v>2</v>
      </c>
      <c r="AR58" s="134">
        <v>1</v>
      </c>
      <c r="AS58" s="134"/>
      <c r="AT58" s="138" t="s">
        <v>386</v>
      </c>
      <c r="AU58" s="113"/>
      <c r="AV58" s="92">
        <f t="shared" si="0"/>
        <v>0</v>
      </c>
      <c r="AW58" s="93">
        <f t="shared" si="2"/>
        <v>0</v>
      </c>
    </row>
    <row r="59" spans="1:49" s="103" customFormat="1" ht="21" customHeight="1" x14ac:dyDescent="0.25">
      <c r="A59" s="71">
        <v>1</v>
      </c>
      <c r="B59" s="133">
        <v>23</v>
      </c>
      <c r="C59" s="134">
        <v>23</v>
      </c>
      <c r="D59" s="134" t="s">
        <v>400</v>
      </c>
      <c r="E59" s="134" t="s">
        <v>518</v>
      </c>
      <c r="F59" s="134" t="s">
        <v>354</v>
      </c>
      <c r="G59" s="134"/>
      <c r="H59" s="134" t="s">
        <v>307</v>
      </c>
      <c r="I59" s="134"/>
      <c r="J59" s="134"/>
      <c r="K59" s="134"/>
      <c r="L59" s="134"/>
      <c r="M59" s="134"/>
      <c r="N59" s="134" t="s">
        <v>172</v>
      </c>
      <c r="O59" s="134" t="s">
        <v>531</v>
      </c>
      <c r="P59" s="134" t="s">
        <v>526</v>
      </c>
      <c r="Q59" s="135" t="s">
        <v>185</v>
      </c>
      <c r="R59" s="135" t="s">
        <v>532</v>
      </c>
      <c r="S59" s="135" t="s">
        <v>292</v>
      </c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4">
        <v>700</v>
      </c>
      <c r="AN59" s="134" t="s">
        <v>530</v>
      </c>
      <c r="AO59" s="134" t="s">
        <v>181</v>
      </c>
      <c r="AP59" s="137">
        <v>42337</v>
      </c>
      <c r="AQ59" s="134">
        <v>2</v>
      </c>
      <c r="AR59" s="134">
        <v>1</v>
      </c>
      <c r="AS59" s="134"/>
      <c r="AT59" s="138" t="s">
        <v>386</v>
      </c>
      <c r="AU59" s="102"/>
      <c r="AV59" s="92">
        <f t="shared" si="0"/>
        <v>0</v>
      </c>
      <c r="AW59" s="93">
        <f t="shared" si="2"/>
        <v>0</v>
      </c>
    </row>
    <row r="60" spans="1:49" s="103" customFormat="1" ht="21" customHeight="1" x14ac:dyDescent="0.25">
      <c r="A60" s="71">
        <v>1</v>
      </c>
      <c r="B60" s="133">
        <v>24</v>
      </c>
      <c r="C60" s="134">
        <v>24</v>
      </c>
      <c r="D60" s="134" t="s">
        <v>400</v>
      </c>
      <c r="E60" s="134" t="s">
        <v>518</v>
      </c>
      <c r="F60" s="134" t="s">
        <v>354</v>
      </c>
      <c r="G60" s="134"/>
      <c r="H60" s="134" t="s">
        <v>307</v>
      </c>
      <c r="I60" s="134"/>
      <c r="J60" s="134"/>
      <c r="K60" s="134"/>
      <c r="L60" s="134"/>
      <c r="M60" s="134"/>
      <c r="N60" s="134" t="s">
        <v>143</v>
      </c>
      <c r="O60" s="134" t="s">
        <v>533</v>
      </c>
      <c r="P60" s="134" t="s">
        <v>534</v>
      </c>
      <c r="Q60" s="135" t="s">
        <v>175</v>
      </c>
      <c r="R60" s="135" t="s">
        <v>178</v>
      </c>
      <c r="S60" s="135" t="s">
        <v>535</v>
      </c>
      <c r="T60" s="135" t="s">
        <v>536</v>
      </c>
      <c r="U60" s="135" t="s">
        <v>535</v>
      </c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4">
        <v>700</v>
      </c>
      <c r="AN60" s="134" t="s">
        <v>537</v>
      </c>
      <c r="AO60" s="134" t="s">
        <v>306</v>
      </c>
      <c r="AP60" s="137">
        <v>43307</v>
      </c>
      <c r="AQ60" s="134">
        <v>1</v>
      </c>
      <c r="AR60" s="134">
        <v>1</v>
      </c>
      <c r="AS60" s="134"/>
      <c r="AT60" s="138" t="s">
        <v>143</v>
      </c>
      <c r="AU60" s="102"/>
      <c r="AV60" s="92">
        <f t="shared" si="0"/>
        <v>0</v>
      </c>
      <c r="AW60" s="93">
        <f t="shared" si="2"/>
        <v>0</v>
      </c>
    </row>
    <row r="61" spans="1:49" s="108" customFormat="1" ht="21" customHeight="1" x14ac:dyDescent="0.25">
      <c r="A61" s="71">
        <v>1</v>
      </c>
      <c r="B61" s="133">
        <v>25</v>
      </c>
      <c r="C61" s="134">
        <v>25</v>
      </c>
      <c r="D61" s="134" t="s">
        <v>400</v>
      </c>
      <c r="E61" s="143" t="s">
        <v>518</v>
      </c>
      <c r="F61" s="134" t="s">
        <v>354</v>
      </c>
      <c r="G61" s="134"/>
      <c r="H61" s="134" t="s">
        <v>307</v>
      </c>
      <c r="I61" s="134"/>
      <c r="J61" s="134"/>
      <c r="K61" s="134"/>
      <c r="L61" s="134"/>
      <c r="M61" s="134"/>
      <c r="N61" s="134" t="s">
        <v>80</v>
      </c>
      <c r="O61" s="134" t="s">
        <v>538</v>
      </c>
      <c r="P61" s="134" t="s">
        <v>539</v>
      </c>
      <c r="Q61" s="135" t="s">
        <v>175</v>
      </c>
      <c r="R61" s="135" t="s">
        <v>178</v>
      </c>
      <c r="S61" s="135" t="s">
        <v>540</v>
      </c>
      <c r="T61" s="135" t="s">
        <v>535</v>
      </c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4">
        <v>1700</v>
      </c>
      <c r="AN61" s="134" t="s">
        <v>541</v>
      </c>
      <c r="AO61" s="134" t="s">
        <v>306</v>
      </c>
      <c r="AP61" s="137">
        <v>43326</v>
      </c>
      <c r="AQ61" s="134">
        <v>1</v>
      </c>
      <c r="AR61" s="134">
        <v>1</v>
      </c>
      <c r="AS61" s="137"/>
      <c r="AT61" s="138" t="s">
        <v>80</v>
      </c>
      <c r="AU61" s="107"/>
      <c r="AV61" s="92">
        <f t="shared" si="0"/>
        <v>0</v>
      </c>
      <c r="AW61" s="93">
        <f t="shared" si="2"/>
        <v>0</v>
      </c>
    </row>
    <row r="62" spans="1:49" s="108" customFormat="1" ht="21" customHeight="1" x14ac:dyDescent="0.25">
      <c r="A62" s="71">
        <v>1</v>
      </c>
      <c r="B62" s="133">
        <v>26</v>
      </c>
      <c r="C62" s="134">
        <v>26</v>
      </c>
      <c r="D62" s="134" t="s">
        <v>400</v>
      </c>
      <c r="E62" s="143" t="s">
        <v>518</v>
      </c>
      <c r="F62" s="134" t="s">
        <v>354</v>
      </c>
      <c r="G62" s="134"/>
      <c r="H62" s="134" t="s">
        <v>307</v>
      </c>
      <c r="I62" s="134"/>
      <c r="J62" s="134"/>
      <c r="K62" s="134"/>
      <c r="L62" s="134"/>
      <c r="M62" s="134"/>
      <c r="N62" s="134" t="s">
        <v>172</v>
      </c>
      <c r="O62" s="134" t="s">
        <v>542</v>
      </c>
      <c r="P62" s="134" t="s">
        <v>543</v>
      </c>
      <c r="Q62" s="135" t="s">
        <v>175</v>
      </c>
      <c r="R62" s="135" t="s">
        <v>177</v>
      </c>
      <c r="S62" s="135" t="s">
        <v>176</v>
      </c>
      <c r="T62" s="135" t="s">
        <v>178</v>
      </c>
      <c r="U62" s="135" t="s">
        <v>179</v>
      </c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4">
        <v>700</v>
      </c>
      <c r="AN62" s="134" t="s">
        <v>524</v>
      </c>
      <c r="AO62" s="134" t="s">
        <v>181</v>
      </c>
      <c r="AP62" s="137">
        <v>43237</v>
      </c>
      <c r="AQ62" s="134">
        <v>2</v>
      </c>
      <c r="AR62" s="134">
        <v>1</v>
      </c>
      <c r="AS62" s="137"/>
      <c r="AT62" s="138" t="s">
        <v>77</v>
      </c>
      <c r="AU62" s="112"/>
      <c r="AV62" s="92">
        <f t="shared" si="0"/>
        <v>0</v>
      </c>
      <c r="AW62" s="93">
        <f t="shared" si="2"/>
        <v>0</v>
      </c>
    </row>
    <row r="63" spans="1:49" s="108" customFormat="1" ht="21" customHeight="1" x14ac:dyDescent="0.25">
      <c r="A63" s="71">
        <v>1</v>
      </c>
      <c r="B63" s="133">
        <v>27</v>
      </c>
      <c r="C63" s="134">
        <v>27</v>
      </c>
      <c r="D63" s="134" t="s">
        <v>400</v>
      </c>
      <c r="E63" s="143" t="s">
        <v>518</v>
      </c>
      <c r="F63" s="134" t="s">
        <v>354</v>
      </c>
      <c r="G63" s="135"/>
      <c r="H63" s="134" t="s">
        <v>307</v>
      </c>
      <c r="I63" s="134"/>
      <c r="J63" s="134"/>
      <c r="K63" s="134"/>
      <c r="L63" s="134"/>
      <c r="M63" s="134"/>
      <c r="N63" s="134" t="s">
        <v>172</v>
      </c>
      <c r="O63" s="134" t="s">
        <v>544</v>
      </c>
      <c r="P63" s="134" t="s">
        <v>545</v>
      </c>
      <c r="Q63" s="135" t="s">
        <v>175</v>
      </c>
      <c r="R63" s="135" t="s">
        <v>515</v>
      </c>
      <c r="S63" s="135" t="s">
        <v>546</v>
      </c>
      <c r="T63" s="135" t="s">
        <v>178</v>
      </c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4">
        <v>400</v>
      </c>
      <c r="AN63" s="134" t="s">
        <v>541</v>
      </c>
      <c r="AO63" s="134" t="s">
        <v>547</v>
      </c>
      <c r="AP63" s="137">
        <v>41642</v>
      </c>
      <c r="AQ63" s="134">
        <v>1</v>
      </c>
      <c r="AR63" s="134">
        <v>1</v>
      </c>
      <c r="AS63" s="137"/>
      <c r="AT63" s="138" t="s">
        <v>77</v>
      </c>
      <c r="AU63" s="107"/>
      <c r="AV63" s="92">
        <f t="shared" si="0"/>
        <v>0</v>
      </c>
      <c r="AW63" s="93">
        <f t="shared" si="2"/>
        <v>0</v>
      </c>
    </row>
    <row r="64" spans="1:49" ht="21" customHeight="1" x14ac:dyDescent="0.25">
      <c r="A64" s="71">
        <v>1</v>
      </c>
      <c r="B64" s="133">
        <v>28</v>
      </c>
      <c r="C64" s="134">
        <v>28</v>
      </c>
      <c r="D64" s="134" t="s">
        <v>400</v>
      </c>
      <c r="E64" s="134" t="s">
        <v>518</v>
      </c>
      <c r="F64" s="134" t="s">
        <v>354</v>
      </c>
      <c r="G64" s="134"/>
      <c r="H64" s="134" t="s">
        <v>307</v>
      </c>
      <c r="I64" s="134"/>
      <c r="J64" s="134"/>
      <c r="K64" s="134"/>
      <c r="L64" s="134"/>
      <c r="M64" s="134"/>
      <c r="N64" s="134" t="s">
        <v>172</v>
      </c>
      <c r="O64" s="136" t="s">
        <v>548</v>
      </c>
      <c r="P64" s="134" t="s">
        <v>549</v>
      </c>
      <c r="Q64" s="135" t="s">
        <v>175</v>
      </c>
      <c r="R64" s="135" t="s">
        <v>413</v>
      </c>
      <c r="S64" s="135" t="s">
        <v>178</v>
      </c>
      <c r="T64" s="135" t="s">
        <v>179</v>
      </c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4">
        <v>1400</v>
      </c>
      <c r="AN64" s="134" t="s">
        <v>524</v>
      </c>
      <c r="AO64" s="134" t="s">
        <v>547</v>
      </c>
      <c r="AP64" s="137">
        <v>43568</v>
      </c>
      <c r="AQ64" s="134">
        <v>2</v>
      </c>
      <c r="AR64" s="134">
        <v>1</v>
      </c>
      <c r="AS64" s="136"/>
      <c r="AT64" s="138" t="s">
        <v>77</v>
      </c>
      <c r="AU64" s="78"/>
      <c r="AV64" s="92">
        <f t="shared" si="0"/>
        <v>0</v>
      </c>
      <c r="AW64" s="93">
        <f t="shared" si="2"/>
        <v>0</v>
      </c>
    </row>
    <row r="65" spans="1:52" s="101" customFormat="1" ht="21" customHeight="1" x14ac:dyDescent="0.25">
      <c r="A65" s="71">
        <v>1</v>
      </c>
      <c r="B65" s="133">
        <v>29</v>
      </c>
      <c r="C65" s="134">
        <v>29</v>
      </c>
      <c r="D65" s="134" t="s">
        <v>400</v>
      </c>
      <c r="E65" s="134" t="s">
        <v>518</v>
      </c>
      <c r="F65" s="134" t="s">
        <v>354</v>
      </c>
      <c r="G65" s="134"/>
      <c r="H65" s="134" t="s">
        <v>307</v>
      </c>
      <c r="I65" s="134"/>
      <c r="J65" s="134"/>
      <c r="K65" s="134"/>
      <c r="L65" s="134"/>
      <c r="M65" s="134"/>
      <c r="N65" s="134" t="s">
        <v>172</v>
      </c>
      <c r="O65" s="136" t="s">
        <v>550</v>
      </c>
      <c r="P65" s="134" t="s">
        <v>551</v>
      </c>
      <c r="Q65" s="135" t="s">
        <v>175</v>
      </c>
      <c r="R65" s="135" t="s">
        <v>291</v>
      </c>
      <c r="S65" s="135" t="s">
        <v>178</v>
      </c>
      <c r="T65" s="135" t="s">
        <v>179</v>
      </c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4">
        <v>1700</v>
      </c>
      <c r="AN65" s="134" t="s">
        <v>524</v>
      </c>
      <c r="AO65" s="134" t="s">
        <v>547</v>
      </c>
      <c r="AP65" s="137">
        <v>43567</v>
      </c>
      <c r="AQ65" s="134">
        <v>2</v>
      </c>
      <c r="AR65" s="134">
        <v>1</v>
      </c>
      <c r="AS65" s="136"/>
      <c r="AT65" s="138" t="s">
        <v>77</v>
      </c>
      <c r="AU65" s="71"/>
      <c r="AV65" s="92">
        <f t="shared" si="0"/>
        <v>0</v>
      </c>
      <c r="AW65" s="93">
        <f t="shared" si="2"/>
        <v>0</v>
      </c>
    </row>
    <row r="66" spans="1:52" s="114" customFormat="1" ht="21" customHeight="1" x14ac:dyDescent="0.25">
      <c r="A66" s="71">
        <v>1</v>
      </c>
      <c r="B66" s="133">
        <v>30</v>
      </c>
      <c r="C66" s="134">
        <v>30</v>
      </c>
      <c r="D66" s="134" t="s">
        <v>400</v>
      </c>
      <c r="E66" s="134" t="s">
        <v>518</v>
      </c>
      <c r="F66" s="134" t="s">
        <v>354</v>
      </c>
      <c r="G66" s="134"/>
      <c r="H66" s="134" t="s">
        <v>307</v>
      </c>
      <c r="I66" s="134" t="s">
        <v>23</v>
      </c>
      <c r="J66" s="134"/>
      <c r="K66" s="134"/>
      <c r="L66" s="134"/>
      <c r="M66" s="134"/>
      <c r="N66" s="134" t="s">
        <v>296</v>
      </c>
      <c r="O66" s="134" t="s">
        <v>552</v>
      </c>
      <c r="P66" s="134" t="s">
        <v>553</v>
      </c>
      <c r="Q66" s="135" t="s">
        <v>175</v>
      </c>
      <c r="R66" s="135" t="s">
        <v>177</v>
      </c>
      <c r="S66" s="135" t="s">
        <v>432</v>
      </c>
      <c r="T66" s="135" t="s">
        <v>554</v>
      </c>
      <c r="U66" s="135" t="s">
        <v>359</v>
      </c>
      <c r="V66" s="135" t="s">
        <v>177</v>
      </c>
      <c r="W66" s="135" t="s">
        <v>178</v>
      </c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4">
        <v>2800</v>
      </c>
      <c r="AN66" s="134" t="s">
        <v>555</v>
      </c>
      <c r="AO66" s="134" t="s">
        <v>547</v>
      </c>
      <c r="AP66" s="137">
        <v>41864</v>
      </c>
      <c r="AQ66" s="134">
        <v>4</v>
      </c>
      <c r="AR66" s="134">
        <v>2</v>
      </c>
      <c r="AS66" s="134"/>
      <c r="AT66" s="138" t="s">
        <v>296</v>
      </c>
      <c r="AU66" s="113"/>
      <c r="AV66" s="92">
        <f t="shared" si="0"/>
        <v>0</v>
      </c>
      <c r="AW66" s="93">
        <f t="shared" si="2"/>
        <v>0</v>
      </c>
    </row>
    <row r="67" spans="1:52" s="114" customFormat="1" ht="21" customHeight="1" x14ac:dyDescent="0.25">
      <c r="A67" s="71">
        <v>1</v>
      </c>
      <c r="B67" s="133">
        <v>31</v>
      </c>
      <c r="C67" s="134">
        <v>31</v>
      </c>
      <c r="D67" s="134" t="s">
        <v>400</v>
      </c>
      <c r="E67" s="134" t="s">
        <v>518</v>
      </c>
      <c r="F67" s="134" t="s">
        <v>354</v>
      </c>
      <c r="G67" s="134"/>
      <c r="H67" s="134" t="s">
        <v>307</v>
      </c>
      <c r="I67" s="134" t="s">
        <v>556</v>
      </c>
      <c r="J67" s="134" t="s">
        <v>122</v>
      </c>
      <c r="K67" s="134"/>
      <c r="L67" s="134"/>
      <c r="M67" s="134"/>
      <c r="N67" s="134" t="s">
        <v>296</v>
      </c>
      <c r="O67" s="134" t="s">
        <v>557</v>
      </c>
      <c r="P67" s="134" t="s">
        <v>558</v>
      </c>
      <c r="Q67" s="135" t="s">
        <v>175</v>
      </c>
      <c r="R67" s="135" t="s">
        <v>177</v>
      </c>
      <c r="S67" s="135" t="s">
        <v>176</v>
      </c>
      <c r="T67" s="135" t="s">
        <v>302</v>
      </c>
      <c r="U67" s="135" t="s">
        <v>313</v>
      </c>
      <c r="V67" s="135" t="s">
        <v>314</v>
      </c>
      <c r="W67" s="135" t="s">
        <v>315</v>
      </c>
      <c r="X67" s="135" t="s">
        <v>177</v>
      </c>
      <c r="Y67" s="135" t="s">
        <v>178</v>
      </c>
      <c r="Z67" s="135" t="s">
        <v>179</v>
      </c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4">
        <v>2700</v>
      </c>
      <c r="AN67" s="134" t="s">
        <v>559</v>
      </c>
      <c r="AO67" s="134" t="s">
        <v>63</v>
      </c>
      <c r="AP67" s="137">
        <v>43700</v>
      </c>
      <c r="AQ67" s="134">
        <v>4</v>
      </c>
      <c r="AR67" s="134">
        <v>3</v>
      </c>
      <c r="AS67" s="134"/>
      <c r="AT67" s="138" t="s">
        <v>296</v>
      </c>
      <c r="AU67" s="113"/>
      <c r="AV67" s="92">
        <f t="shared" ref="AV67:AV88" si="3">COUNTIF(Q67:AL67,$AV$2)</f>
        <v>0</v>
      </c>
      <c r="AW67" s="93">
        <f t="shared" si="2"/>
        <v>0</v>
      </c>
    </row>
    <row r="68" spans="1:52" ht="21" customHeight="1" x14ac:dyDescent="0.25">
      <c r="A68" s="71">
        <v>1</v>
      </c>
      <c r="B68" s="133">
        <v>32</v>
      </c>
      <c r="C68" s="134">
        <v>32</v>
      </c>
      <c r="D68" s="134" t="s">
        <v>400</v>
      </c>
      <c r="E68" s="134" t="s">
        <v>18</v>
      </c>
      <c r="F68" s="134" t="s">
        <v>354</v>
      </c>
      <c r="G68" s="135"/>
      <c r="H68" s="134" t="s">
        <v>19</v>
      </c>
      <c r="I68" s="134" t="s">
        <v>560</v>
      </c>
      <c r="J68" s="134" t="s">
        <v>242</v>
      </c>
      <c r="K68" s="134"/>
      <c r="L68" s="134"/>
      <c r="M68" s="134"/>
      <c r="N68" s="134" t="s">
        <v>296</v>
      </c>
      <c r="O68" s="134" t="s">
        <v>561</v>
      </c>
      <c r="P68" s="134" t="s">
        <v>562</v>
      </c>
      <c r="Q68" s="135" t="s">
        <v>175</v>
      </c>
      <c r="R68" s="135" t="s">
        <v>178</v>
      </c>
      <c r="S68" s="135" t="s">
        <v>563</v>
      </c>
      <c r="T68" s="135" t="s">
        <v>360</v>
      </c>
      <c r="U68" s="135" t="s">
        <v>361</v>
      </c>
      <c r="V68" s="135" t="s">
        <v>360</v>
      </c>
      <c r="W68" s="135" t="s">
        <v>359</v>
      </c>
      <c r="X68" s="135" t="s">
        <v>304</v>
      </c>
      <c r="Y68" s="135" t="s">
        <v>564</v>
      </c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4">
        <v>1700</v>
      </c>
      <c r="AN68" s="134" t="s">
        <v>565</v>
      </c>
      <c r="AO68" s="134" t="s">
        <v>56</v>
      </c>
      <c r="AP68" s="137">
        <v>41947</v>
      </c>
      <c r="AQ68" s="134">
        <v>3</v>
      </c>
      <c r="AR68" s="134">
        <v>3</v>
      </c>
      <c r="AS68" s="134"/>
      <c r="AT68" s="138" t="s">
        <v>296</v>
      </c>
      <c r="AU68" s="78"/>
      <c r="AV68" s="92">
        <f t="shared" si="3"/>
        <v>0</v>
      </c>
      <c r="AW68" s="93">
        <f t="shared" si="2"/>
        <v>0</v>
      </c>
    </row>
    <row r="69" spans="1:52" ht="21" customHeight="1" x14ac:dyDescent="0.25">
      <c r="A69" s="71">
        <v>1</v>
      </c>
      <c r="B69" s="133">
        <v>33</v>
      </c>
      <c r="C69" s="134">
        <v>33</v>
      </c>
      <c r="D69" s="134" t="s">
        <v>400</v>
      </c>
      <c r="E69" s="134" t="s">
        <v>18</v>
      </c>
      <c r="F69" s="134" t="s">
        <v>15</v>
      </c>
      <c r="G69" s="135"/>
      <c r="H69" s="134" t="s">
        <v>19</v>
      </c>
      <c r="I69" s="134"/>
      <c r="J69" s="134"/>
      <c r="K69" s="134"/>
      <c r="L69" s="134"/>
      <c r="M69" s="134"/>
      <c r="N69" s="134" t="s">
        <v>139</v>
      </c>
      <c r="O69" s="134" t="s">
        <v>566</v>
      </c>
      <c r="P69" s="134" t="s">
        <v>567</v>
      </c>
      <c r="Q69" s="135" t="s">
        <v>185</v>
      </c>
      <c r="R69" s="135" t="s">
        <v>189</v>
      </c>
      <c r="S69" s="135" t="s">
        <v>190</v>
      </c>
      <c r="T69" s="135" t="s">
        <v>217</v>
      </c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4">
        <v>900</v>
      </c>
      <c r="AN69" s="134" t="s">
        <v>568</v>
      </c>
      <c r="AO69" s="134" t="s">
        <v>52</v>
      </c>
      <c r="AP69" s="137">
        <v>44151</v>
      </c>
      <c r="AQ69" s="134">
        <v>2</v>
      </c>
      <c r="AR69" s="134">
        <v>2</v>
      </c>
      <c r="AS69" s="134"/>
      <c r="AT69" s="138" t="s">
        <v>139</v>
      </c>
      <c r="AU69" s="78"/>
      <c r="AV69" s="92">
        <f t="shared" si="3"/>
        <v>0</v>
      </c>
      <c r="AW69" s="93">
        <f t="shared" si="2"/>
        <v>0</v>
      </c>
    </row>
    <row r="70" spans="1:52" ht="21" customHeight="1" x14ac:dyDescent="0.25">
      <c r="A70" s="71">
        <v>1</v>
      </c>
      <c r="B70" s="133">
        <v>34</v>
      </c>
      <c r="C70" s="134">
        <v>34</v>
      </c>
      <c r="D70" s="134" t="s">
        <v>17</v>
      </c>
      <c r="E70" s="134" t="s">
        <v>22</v>
      </c>
      <c r="F70" s="134" t="s">
        <v>15</v>
      </c>
      <c r="G70" s="135"/>
      <c r="H70" s="134" t="s">
        <v>23</v>
      </c>
      <c r="I70" s="134" t="s">
        <v>19</v>
      </c>
      <c r="J70" s="134"/>
      <c r="K70" s="134"/>
      <c r="L70" s="134"/>
      <c r="M70" s="134"/>
      <c r="N70" s="134" t="s">
        <v>139</v>
      </c>
      <c r="O70" s="134" t="s">
        <v>569</v>
      </c>
      <c r="P70" s="134" t="s">
        <v>570</v>
      </c>
      <c r="Q70" s="135" t="s">
        <v>185</v>
      </c>
      <c r="R70" s="135" t="s">
        <v>190</v>
      </c>
      <c r="S70" s="135" t="s">
        <v>482</v>
      </c>
      <c r="T70" s="135" t="s">
        <v>383</v>
      </c>
      <c r="U70" s="135" t="s">
        <v>571</v>
      </c>
      <c r="V70" s="135" t="s">
        <v>381</v>
      </c>
      <c r="W70" s="135" t="s">
        <v>572</v>
      </c>
      <c r="X70" s="135" t="s">
        <v>190</v>
      </c>
      <c r="Y70" s="135" t="s">
        <v>217</v>
      </c>
      <c r="Z70" s="135" t="s">
        <v>189</v>
      </c>
      <c r="AA70" s="135" t="s">
        <v>188</v>
      </c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4">
        <v>1000</v>
      </c>
      <c r="AN70" s="134" t="s">
        <v>573</v>
      </c>
      <c r="AO70" s="134" t="s">
        <v>70</v>
      </c>
      <c r="AP70" s="137">
        <v>44261</v>
      </c>
      <c r="AQ70" s="134">
        <v>3</v>
      </c>
      <c r="AR70" s="134">
        <v>2</v>
      </c>
      <c r="AS70" s="134"/>
      <c r="AT70" s="138" t="s">
        <v>139</v>
      </c>
      <c r="AU70" s="78"/>
      <c r="AV70" s="92">
        <f t="shared" si="3"/>
        <v>0</v>
      </c>
      <c r="AW70" s="93">
        <f t="shared" si="2"/>
        <v>0</v>
      </c>
    </row>
    <row r="71" spans="1:52" ht="21" customHeight="1" x14ac:dyDescent="0.25">
      <c r="A71" s="71">
        <v>1</v>
      </c>
      <c r="B71" s="133">
        <v>35</v>
      </c>
      <c r="C71" s="134">
        <v>35</v>
      </c>
      <c r="D71" s="134" t="s">
        <v>17</v>
      </c>
      <c r="E71" s="134" t="s">
        <v>18</v>
      </c>
      <c r="F71" s="134" t="s">
        <v>15</v>
      </c>
      <c r="G71" s="135"/>
      <c r="H71" s="134" t="s">
        <v>19</v>
      </c>
      <c r="I71" s="134" t="s">
        <v>23</v>
      </c>
      <c r="J71" s="134" t="s">
        <v>119</v>
      </c>
      <c r="K71" s="134"/>
      <c r="L71" s="134"/>
      <c r="M71" s="134"/>
      <c r="N71" s="134" t="s">
        <v>141</v>
      </c>
      <c r="O71" s="134" t="s">
        <v>574</v>
      </c>
      <c r="P71" s="134" t="s">
        <v>575</v>
      </c>
      <c r="Q71" s="135" t="s">
        <v>185</v>
      </c>
      <c r="R71" s="135" t="s">
        <v>189</v>
      </c>
      <c r="S71" s="135" t="s">
        <v>188</v>
      </c>
      <c r="T71" s="135" t="s">
        <v>203</v>
      </c>
      <c r="U71" s="135" t="s">
        <v>214</v>
      </c>
      <c r="V71" s="135" t="s">
        <v>437</v>
      </c>
      <c r="W71" s="135" t="s">
        <v>237</v>
      </c>
      <c r="X71" s="135" t="s">
        <v>238</v>
      </c>
      <c r="Y71" s="135" t="s">
        <v>214</v>
      </c>
      <c r="Z71" s="135" t="s">
        <v>190</v>
      </c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4">
        <v>4738</v>
      </c>
      <c r="AN71" s="134" t="s">
        <v>576</v>
      </c>
      <c r="AO71" s="134" t="s">
        <v>66</v>
      </c>
      <c r="AP71" s="137">
        <v>44303</v>
      </c>
      <c r="AQ71" s="134">
        <v>4</v>
      </c>
      <c r="AR71" s="134">
        <v>3</v>
      </c>
      <c r="AS71" s="134"/>
      <c r="AT71" s="138" t="s">
        <v>141</v>
      </c>
      <c r="AU71" s="78"/>
      <c r="AV71" s="92">
        <f t="shared" si="3"/>
        <v>0</v>
      </c>
      <c r="AW71" s="93">
        <f t="shared" si="2"/>
        <v>0</v>
      </c>
    </row>
    <row r="72" spans="1:52" ht="21" customHeight="1" x14ac:dyDescent="0.25">
      <c r="A72" s="71">
        <v>0.5</v>
      </c>
      <c r="B72" s="133">
        <v>36</v>
      </c>
      <c r="C72" s="134">
        <v>35.5</v>
      </c>
      <c r="D72" s="134" t="s">
        <v>17</v>
      </c>
      <c r="E72" s="134" t="s">
        <v>18</v>
      </c>
      <c r="F72" s="134" t="s">
        <v>15</v>
      </c>
      <c r="G72" s="135"/>
      <c r="H72" s="134" t="s">
        <v>19</v>
      </c>
      <c r="I72" s="134" t="s">
        <v>23</v>
      </c>
      <c r="J72" s="134" t="s">
        <v>31</v>
      </c>
      <c r="K72" s="134"/>
      <c r="L72" s="134"/>
      <c r="M72" s="134"/>
      <c r="N72" s="134" t="s">
        <v>139</v>
      </c>
      <c r="O72" s="134" t="s">
        <v>577</v>
      </c>
      <c r="P72" s="134" t="s">
        <v>578</v>
      </c>
      <c r="Q72" s="135" t="s">
        <v>175</v>
      </c>
      <c r="R72" s="135" t="s">
        <v>179</v>
      </c>
      <c r="S72" s="135" t="s">
        <v>579</v>
      </c>
      <c r="T72" s="135" t="s">
        <v>580</v>
      </c>
      <c r="U72" s="135" t="s">
        <v>178</v>
      </c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4">
        <v>700</v>
      </c>
      <c r="AN72" s="134" t="s">
        <v>568</v>
      </c>
      <c r="AO72" s="134" t="s">
        <v>63</v>
      </c>
      <c r="AP72" s="137">
        <v>44288</v>
      </c>
      <c r="AQ72" s="134">
        <v>2</v>
      </c>
      <c r="AR72" s="134">
        <v>3</v>
      </c>
      <c r="AS72" s="134"/>
      <c r="AT72" s="138" t="s">
        <v>581</v>
      </c>
      <c r="AU72" s="78"/>
      <c r="AV72" s="92"/>
      <c r="AW72" s="93"/>
    </row>
    <row r="73" spans="1:52" ht="21" customHeight="1" x14ac:dyDescent="0.25">
      <c r="A73" s="71">
        <v>0.5</v>
      </c>
      <c r="B73" s="133">
        <v>37</v>
      </c>
      <c r="C73" s="134">
        <v>36</v>
      </c>
      <c r="D73" s="134" t="s">
        <v>17</v>
      </c>
      <c r="E73" s="134" t="s">
        <v>30</v>
      </c>
      <c r="F73" s="134" t="s">
        <v>15</v>
      </c>
      <c r="G73" s="135"/>
      <c r="H73" s="134" t="s">
        <v>31</v>
      </c>
      <c r="I73" s="134"/>
      <c r="J73" s="134"/>
      <c r="K73" s="134"/>
      <c r="L73" s="134"/>
      <c r="M73" s="134"/>
      <c r="N73" s="134" t="s">
        <v>139</v>
      </c>
      <c r="O73" s="134" t="s">
        <v>582</v>
      </c>
      <c r="P73" s="134" t="s">
        <v>583</v>
      </c>
      <c r="Q73" s="135" t="s">
        <v>185</v>
      </c>
      <c r="R73" s="135" t="s">
        <v>190</v>
      </c>
      <c r="S73" s="135" t="s">
        <v>508</v>
      </c>
      <c r="T73" s="135" t="s">
        <v>437</v>
      </c>
      <c r="U73" s="135" t="s">
        <v>203</v>
      </c>
      <c r="V73" s="135" t="s">
        <v>207</v>
      </c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4">
        <v>700</v>
      </c>
      <c r="AN73" s="134" t="s">
        <v>584</v>
      </c>
      <c r="AO73" s="134" t="s">
        <v>56</v>
      </c>
      <c r="AP73" s="137">
        <v>44245</v>
      </c>
      <c r="AQ73" s="136">
        <v>2</v>
      </c>
      <c r="AR73" s="134">
        <v>1</v>
      </c>
      <c r="AS73" s="144"/>
      <c r="AT73" s="138" t="s">
        <v>279</v>
      </c>
      <c r="AU73" s="78"/>
      <c r="AV73" s="92">
        <f t="shared" si="3"/>
        <v>0</v>
      </c>
      <c r="AW73" s="93">
        <f t="shared" si="2"/>
        <v>0</v>
      </c>
      <c r="AZ73" s="115"/>
    </row>
    <row r="74" spans="1:52" s="101" customFormat="1" ht="21" customHeight="1" x14ac:dyDescent="0.25">
      <c r="A74" s="71">
        <v>1</v>
      </c>
      <c r="B74" s="133">
        <v>38</v>
      </c>
      <c r="C74" s="134">
        <v>37</v>
      </c>
      <c r="D74" s="134" t="s">
        <v>400</v>
      </c>
      <c r="E74" s="134" t="s">
        <v>585</v>
      </c>
      <c r="F74" s="134" t="s">
        <v>354</v>
      </c>
      <c r="G74" s="134"/>
      <c r="H74" s="134" t="s">
        <v>586</v>
      </c>
      <c r="I74" s="134"/>
      <c r="J74" s="134"/>
      <c r="K74" s="134"/>
      <c r="L74" s="134"/>
      <c r="M74" s="134"/>
      <c r="N74" s="134" t="s">
        <v>172</v>
      </c>
      <c r="O74" s="136" t="s">
        <v>587</v>
      </c>
      <c r="P74" s="134" t="s">
        <v>588</v>
      </c>
      <c r="Q74" s="135" t="s">
        <v>175</v>
      </c>
      <c r="R74" s="135" t="s">
        <v>188</v>
      </c>
      <c r="S74" s="135" t="s">
        <v>177</v>
      </c>
      <c r="T74" s="135" t="s">
        <v>178</v>
      </c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4">
        <v>700</v>
      </c>
      <c r="AN74" s="134" t="s">
        <v>589</v>
      </c>
      <c r="AO74" s="134" t="s">
        <v>181</v>
      </c>
      <c r="AP74" s="137">
        <v>42887</v>
      </c>
      <c r="AQ74" s="134">
        <v>1</v>
      </c>
      <c r="AR74" s="134">
        <v>1</v>
      </c>
      <c r="AS74" s="134"/>
      <c r="AT74" s="138" t="s">
        <v>77</v>
      </c>
      <c r="AU74" s="100"/>
      <c r="AV74" s="92">
        <f t="shared" si="3"/>
        <v>0</v>
      </c>
      <c r="AW74" s="93">
        <f t="shared" si="2"/>
        <v>0</v>
      </c>
      <c r="AX74"/>
    </row>
    <row r="75" spans="1:52" ht="21" customHeight="1" x14ac:dyDescent="0.25">
      <c r="A75" s="71">
        <v>1</v>
      </c>
      <c r="B75" s="133">
        <v>39</v>
      </c>
      <c r="C75" s="134">
        <v>38</v>
      </c>
      <c r="D75" s="134" t="s">
        <v>400</v>
      </c>
      <c r="E75" s="134" t="s">
        <v>585</v>
      </c>
      <c r="F75" s="134" t="s">
        <v>354</v>
      </c>
      <c r="G75" s="134"/>
      <c r="H75" s="134" t="s">
        <v>586</v>
      </c>
      <c r="I75" s="134"/>
      <c r="J75" s="134"/>
      <c r="K75" s="134"/>
      <c r="L75" s="134"/>
      <c r="M75" s="134"/>
      <c r="N75" s="134" t="s">
        <v>172</v>
      </c>
      <c r="O75" s="136" t="s">
        <v>590</v>
      </c>
      <c r="P75" s="134" t="s">
        <v>591</v>
      </c>
      <c r="Q75" s="135" t="s">
        <v>175</v>
      </c>
      <c r="R75" s="135" t="s">
        <v>178</v>
      </c>
      <c r="S75" s="135" t="s">
        <v>521</v>
      </c>
      <c r="T75" s="135" t="s">
        <v>522</v>
      </c>
      <c r="U75" s="135" t="s">
        <v>523</v>
      </c>
      <c r="V75" s="135" t="s">
        <v>592</v>
      </c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4">
        <v>700</v>
      </c>
      <c r="AN75" s="134" t="s">
        <v>584</v>
      </c>
      <c r="AO75" s="134" t="s">
        <v>593</v>
      </c>
      <c r="AP75" s="137">
        <v>44149</v>
      </c>
      <c r="AQ75" s="134">
        <v>1</v>
      </c>
      <c r="AR75" s="134">
        <v>1</v>
      </c>
      <c r="AS75" s="134"/>
      <c r="AT75" s="138" t="s">
        <v>74</v>
      </c>
      <c r="AU75" s="78"/>
      <c r="AV75" s="92">
        <f t="shared" si="3"/>
        <v>0</v>
      </c>
      <c r="AW75" s="93">
        <f t="shared" si="2"/>
        <v>0</v>
      </c>
      <c r="AX75"/>
    </row>
    <row r="76" spans="1:52" ht="21" customHeight="1" x14ac:dyDescent="0.25">
      <c r="A76" s="71">
        <v>1</v>
      </c>
      <c r="B76" s="133">
        <v>40</v>
      </c>
      <c r="C76" s="134">
        <v>39</v>
      </c>
      <c r="D76" s="134" t="s">
        <v>400</v>
      </c>
      <c r="E76" s="134" t="s">
        <v>585</v>
      </c>
      <c r="F76" s="134" t="s">
        <v>354</v>
      </c>
      <c r="G76" s="134"/>
      <c r="H76" s="134" t="s">
        <v>586</v>
      </c>
      <c r="I76" s="134" t="s">
        <v>36</v>
      </c>
      <c r="J76" s="134" t="s">
        <v>307</v>
      </c>
      <c r="K76" s="134"/>
      <c r="L76" s="134"/>
      <c r="M76" s="134"/>
      <c r="N76" s="134" t="s">
        <v>172</v>
      </c>
      <c r="O76" s="136" t="s">
        <v>594</v>
      </c>
      <c r="P76" s="134" t="s">
        <v>595</v>
      </c>
      <c r="Q76" s="135" t="s">
        <v>175</v>
      </c>
      <c r="R76" s="135" t="s">
        <v>413</v>
      </c>
      <c r="S76" s="135" t="s">
        <v>596</v>
      </c>
      <c r="T76" s="135" t="s">
        <v>190</v>
      </c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4">
        <v>1000</v>
      </c>
      <c r="AN76" s="134" t="s">
        <v>589</v>
      </c>
      <c r="AO76" s="134" t="s">
        <v>547</v>
      </c>
      <c r="AP76" s="137">
        <v>42095</v>
      </c>
      <c r="AQ76" s="134">
        <v>1</v>
      </c>
      <c r="AR76" s="134">
        <v>1</v>
      </c>
      <c r="AS76" s="136"/>
      <c r="AT76" s="138" t="s">
        <v>77</v>
      </c>
      <c r="AU76" s="78"/>
      <c r="AV76" s="92">
        <f t="shared" si="3"/>
        <v>0</v>
      </c>
      <c r="AW76" s="93">
        <f t="shared" si="2"/>
        <v>0</v>
      </c>
      <c r="AX76"/>
    </row>
    <row r="77" spans="1:52" ht="21" customHeight="1" x14ac:dyDescent="0.25">
      <c r="A77" s="71">
        <v>1</v>
      </c>
      <c r="B77" s="133">
        <v>41</v>
      </c>
      <c r="C77" s="134">
        <v>40</v>
      </c>
      <c r="D77" s="134" t="s">
        <v>400</v>
      </c>
      <c r="E77" s="134" t="s">
        <v>585</v>
      </c>
      <c r="F77" s="134" t="s">
        <v>354</v>
      </c>
      <c r="G77" s="134"/>
      <c r="H77" s="134" t="s">
        <v>586</v>
      </c>
      <c r="I77" s="134" t="s">
        <v>19</v>
      </c>
      <c r="J77" s="134"/>
      <c r="K77" s="134"/>
      <c r="L77" s="134"/>
      <c r="M77" s="134"/>
      <c r="N77" s="134" t="s">
        <v>172</v>
      </c>
      <c r="O77" s="136" t="s">
        <v>597</v>
      </c>
      <c r="P77" s="134" t="s">
        <v>598</v>
      </c>
      <c r="Q77" s="135" t="s">
        <v>599</v>
      </c>
      <c r="R77" s="135" t="s">
        <v>178</v>
      </c>
      <c r="S77" s="135" t="s">
        <v>600</v>
      </c>
      <c r="T77" s="135" t="s">
        <v>601</v>
      </c>
      <c r="U77" s="135" t="s">
        <v>203</v>
      </c>
      <c r="V77" s="135" t="s">
        <v>602</v>
      </c>
      <c r="W77" s="135" t="s">
        <v>304</v>
      </c>
      <c r="X77" s="135" t="s">
        <v>603</v>
      </c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4">
        <v>1000</v>
      </c>
      <c r="AN77" s="134" t="s">
        <v>604</v>
      </c>
      <c r="AO77" s="134" t="s">
        <v>547</v>
      </c>
      <c r="AP77" s="137">
        <v>43307</v>
      </c>
      <c r="AQ77" s="134">
        <v>2</v>
      </c>
      <c r="AR77" s="134">
        <v>2</v>
      </c>
      <c r="AS77" s="136"/>
      <c r="AT77" s="138" t="s">
        <v>77</v>
      </c>
      <c r="AU77" s="78"/>
      <c r="AV77" s="92">
        <f t="shared" si="3"/>
        <v>0</v>
      </c>
      <c r="AW77" s="93">
        <f t="shared" si="2"/>
        <v>0</v>
      </c>
    </row>
    <row r="78" spans="1:52" ht="21" customHeight="1" x14ac:dyDescent="0.25">
      <c r="A78" s="71">
        <v>1</v>
      </c>
      <c r="B78" s="133">
        <v>42</v>
      </c>
      <c r="C78" s="134">
        <v>41</v>
      </c>
      <c r="D78" s="134" t="s">
        <v>400</v>
      </c>
      <c r="E78" s="134" t="s">
        <v>585</v>
      </c>
      <c r="F78" s="134" t="s">
        <v>354</v>
      </c>
      <c r="G78" s="134"/>
      <c r="H78" s="134" t="s">
        <v>586</v>
      </c>
      <c r="I78" s="134" t="s">
        <v>27</v>
      </c>
      <c r="J78" s="134"/>
      <c r="K78" s="134"/>
      <c r="L78" s="134"/>
      <c r="M78" s="134"/>
      <c r="N78" s="134" t="s">
        <v>172</v>
      </c>
      <c r="O78" s="136" t="s">
        <v>605</v>
      </c>
      <c r="P78" s="134" t="s">
        <v>606</v>
      </c>
      <c r="Q78" s="135" t="s">
        <v>599</v>
      </c>
      <c r="R78" s="135" t="s">
        <v>315</v>
      </c>
      <c r="S78" s="135" t="s">
        <v>600</v>
      </c>
      <c r="T78" s="135" t="s">
        <v>311</v>
      </c>
      <c r="U78" s="135" t="s">
        <v>602</v>
      </c>
      <c r="V78" s="135" t="s">
        <v>304</v>
      </c>
      <c r="W78" s="135" t="s">
        <v>607</v>
      </c>
      <c r="X78" s="135" t="s">
        <v>178</v>
      </c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4">
        <v>1000</v>
      </c>
      <c r="AN78" s="134" t="s">
        <v>608</v>
      </c>
      <c r="AO78" s="134" t="s">
        <v>48</v>
      </c>
      <c r="AP78" s="137">
        <v>42268</v>
      </c>
      <c r="AQ78" s="134">
        <v>2</v>
      </c>
      <c r="AR78" s="134">
        <v>2</v>
      </c>
      <c r="AS78" s="136"/>
      <c r="AT78" s="138" t="s">
        <v>77</v>
      </c>
      <c r="AU78" s="78"/>
      <c r="AV78" s="92">
        <f t="shared" si="3"/>
        <v>0</v>
      </c>
      <c r="AW78" s="93">
        <f t="shared" si="2"/>
        <v>0</v>
      </c>
    </row>
    <row r="79" spans="1:52" ht="21" customHeight="1" x14ac:dyDescent="0.25">
      <c r="A79" s="71">
        <v>1</v>
      </c>
      <c r="B79" s="133">
        <v>43</v>
      </c>
      <c r="C79" s="134">
        <v>42</v>
      </c>
      <c r="D79" s="134" t="s">
        <v>400</v>
      </c>
      <c r="E79" s="134" t="s">
        <v>609</v>
      </c>
      <c r="F79" s="134" t="s">
        <v>354</v>
      </c>
      <c r="G79" s="134"/>
      <c r="H79" s="134" t="s">
        <v>610</v>
      </c>
      <c r="I79" s="134" t="s">
        <v>242</v>
      </c>
      <c r="J79" s="134" t="s">
        <v>31</v>
      </c>
      <c r="K79" s="134"/>
      <c r="L79" s="134"/>
      <c r="M79" s="134"/>
      <c r="N79" s="134" t="s">
        <v>296</v>
      </c>
      <c r="O79" s="134" t="s">
        <v>611</v>
      </c>
      <c r="P79" s="134" t="s">
        <v>612</v>
      </c>
      <c r="Q79" s="135" t="s">
        <v>175</v>
      </c>
      <c r="R79" s="135" t="s">
        <v>178</v>
      </c>
      <c r="S79" s="135" t="s">
        <v>177</v>
      </c>
      <c r="T79" s="135" t="s">
        <v>359</v>
      </c>
      <c r="U79" s="135" t="s">
        <v>361</v>
      </c>
      <c r="V79" s="135" t="s">
        <v>360</v>
      </c>
      <c r="W79" s="135" t="s">
        <v>359</v>
      </c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4">
        <v>1700</v>
      </c>
      <c r="AN79" s="134" t="s">
        <v>613</v>
      </c>
      <c r="AO79" s="134" t="s">
        <v>385</v>
      </c>
      <c r="AP79" s="137">
        <v>42801</v>
      </c>
      <c r="AQ79" s="134">
        <v>3</v>
      </c>
      <c r="AR79" s="134">
        <v>3</v>
      </c>
      <c r="AS79" s="136"/>
      <c r="AT79" s="138" t="s">
        <v>296</v>
      </c>
      <c r="AU79" s="116"/>
      <c r="AV79" s="92">
        <f t="shared" si="3"/>
        <v>0</v>
      </c>
      <c r="AW79" s="93">
        <f t="shared" si="2"/>
        <v>0</v>
      </c>
      <c r="AX79"/>
    </row>
    <row r="80" spans="1:52" s="101" customFormat="1" ht="21" customHeight="1" x14ac:dyDescent="0.25">
      <c r="A80" s="71">
        <v>1</v>
      </c>
      <c r="B80" s="133">
        <v>44</v>
      </c>
      <c r="C80" s="134">
        <v>43</v>
      </c>
      <c r="D80" s="134" t="s">
        <v>400</v>
      </c>
      <c r="E80" s="134" t="s">
        <v>609</v>
      </c>
      <c r="F80" s="134" t="s">
        <v>354</v>
      </c>
      <c r="G80" s="134"/>
      <c r="H80" s="134" t="s">
        <v>610</v>
      </c>
      <c r="I80" s="134"/>
      <c r="J80" s="134"/>
      <c r="K80" s="134"/>
      <c r="L80" s="134"/>
      <c r="M80" s="134"/>
      <c r="N80" s="134" t="s">
        <v>614</v>
      </c>
      <c r="O80" s="134" t="s">
        <v>615</v>
      </c>
      <c r="P80" s="134" t="s">
        <v>616</v>
      </c>
      <c r="Q80" s="135" t="s">
        <v>175</v>
      </c>
      <c r="R80" s="135" t="s">
        <v>190</v>
      </c>
      <c r="S80" s="135" t="s">
        <v>192</v>
      </c>
      <c r="T80" s="135" t="s">
        <v>191</v>
      </c>
      <c r="U80" s="135" t="s">
        <v>617</v>
      </c>
      <c r="V80" s="135" t="s">
        <v>239</v>
      </c>
      <c r="W80" s="135" t="s">
        <v>188</v>
      </c>
      <c r="X80" s="135" t="s">
        <v>189</v>
      </c>
      <c r="Y80" s="14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4">
        <v>4300</v>
      </c>
      <c r="AN80" s="134" t="s">
        <v>618</v>
      </c>
      <c r="AO80" s="134" t="s">
        <v>63</v>
      </c>
      <c r="AP80" s="137">
        <v>43268</v>
      </c>
      <c r="AQ80" s="134">
        <v>6</v>
      </c>
      <c r="AR80" s="134">
        <v>1</v>
      </c>
      <c r="AS80" s="136"/>
      <c r="AT80" s="138" t="s">
        <v>614</v>
      </c>
      <c r="AU80" s="100"/>
      <c r="AV80" s="92">
        <f t="shared" si="3"/>
        <v>0</v>
      </c>
      <c r="AW80" s="93">
        <f t="shared" si="2"/>
        <v>0</v>
      </c>
      <c r="AX80"/>
    </row>
    <row r="81" spans="1:50" ht="21" customHeight="1" x14ac:dyDescent="0.25">
      <c r="A81" s="71">
        <v>1</v>
      </c>
      <c r="B81" s="133">
        <v>45</v>
      </c>
      <c r="C81" s="134">
        <v>44</v>
      </c>
      <c r="D81" s="134" t="s">
        <v>400</v>
      </c>
      <c r="E81" s="134" t="s">
        <v>609</v>
      </c>
      <c r="F81" s="134" t="s">
        <v>354</v>
      </c>
      <c r="G81" s="134"/>
      <c r="H81" s="134" t="s">
        <v>610</v>
      </c>
      <c r="I81" s="134" t="s">
        <v>512</v>
      </c>
      <c r="J81" s="134"/>
      <c r="K81" s="134"/>
      <c r="L81" s="134"/>
      <c r="M81" s="134"/>
      <c r="N81" s="134" t="s">
        <v>296</v>
      </c>
      <c r="O81" s="134" t="s">
        <v>619</v>
      </c>
      <c r="P81" s="134" t="s">
        <v>620</v>
      </c>
      <c r="Q81" s="135" t="s">
        <v>175</v>
      </c>
      <c r="R81" s="135" t="s">
        <v>178</v>
      </c>
      <c r="S81" s="135" t="s">
        <v>249</v>
      </c>
      <c r="T81" s="135" t="s">
        <v>187</v>
      </c>
      <c r="U81" s="135" t="s">
        <v>207</v>
      </c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4">
        <v>1000</v>
      </c>
      <c r="AN81" s="134" t="s">
        <v>621</v>
      </c>
      <c r="AO81" s="134" t="s">
        <v>593</v>
      </c>
      <c r="AP81" s="137">
        <v>42805</v>
      </c>
      <c r="AQ81" s="134">
        <v>2</v>
      </c>
      <c r="AR81" s="134">
        <v>2</v>
      </c>
      <c r="AS81" s="136"/>
      <c r="AT81" s="138" t="s">
        <v>296</v>
      </c>
      <c r="AU81" s="78"/>
      <c r="AV81" s="92">
        <f t="shared" si="3"/>
        <v>0</v>
      </c>
      <c r="AW81" s="93">
        <f t="shared" si="2"/>
        <v>0</v>
      </c>
      <c r="AX81"/>
    </row>
    <row r="82" spans="1:50" ht="21" customHeight="1" x14ac:dyDescent="0.25">
      <c r="A82" s="71">
        <v>0.5</v>
      </c>
      <c r="B82" s="133">
        <v>46</v>
      </c>
      <c r="C82" s="134">
        <v>44.5</v>
      </c>
      <c r="D82" s="134" t="s">
        <v>400</v>
      </c>
      <c r="E82" s="134" t="s">
        <v>98</v>
      </c>
      <c r="F82" s="134" t="s">
        <v>28</v>
      </c>
      <c r="G82" s="134"/>
      <c r="H82" s="134" t="s">
        <v>622</v>
      </c>
      <c r="I82" s="134"/>
      <c r="J82" s="134"/>
      <c r="K82" s="134"/>
      <c r="L82" s="134"/>
      <c r="M82" s="134"/>
      <c r="N82" s="134" t="s">
        <v>139</v>
      </c>
      <c r="O82" s="136" t="s">
        <v>623</v>
      </c>
      <c r="P82" s="134" t="s">
        <v>624</v>
      </c>
      <c r="Q82" s="135" t="s">
        <v>185</v>
      </c>
      <c r="R82" s="135" t="s">
        <v>239</v>
      </c>
      <c r="S82" s="135" t="s">
        <v>625</v>
      </c>
      <c r="T82" s="135" t="s">
        <v>190</v>
      </c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4">
        <v>700</v>
      </c>
      <c r="AN82" s="134" t="s">
        <v>626</v>
      </c>
      <c r="AO82" s="134" t="s">
        <v>59</v>
      </c>
      <c r="AP82" s="137">
        <v>43944</v>
      </c>
      <c r="AQ82" s="134">
        <v>1</v>
      </c>
      <c r="AR82" s="134">
        <v>1</v>
      </c>
      <c r="AS82" s="136"/>
      <c r="AT82" s="138" t="s">
        <v>279</v>
      </c>
      <c r="AU82" s="78"/>
      <c r="AV82" s="92">
        <f t="shared" si="3"/>
        <v>0</v>
      </c>
      <c r="AW82" s="93">
        <f t="shared" si="2"/>
        <v>0</v>
      </c>
    </row>
    <row r="83" spans="1:50" ht="21" customHeight="1" x14ac:dyDescent="0.25">
      <c r="A83" s="71">
        <v>0.5</v>
      </c>
      <c r="B83" s="133">
        <v>47</v>
      </c>
      <c r="C83" s="146">
        <v>45</v>
      </c>
      <c r="D83" s="146" t="s">
        <v>17</v>
      </c>
      <c r="E83" s="146" t="s">
        <v>68</v>
      </c>
      <c r="F83" s="146" t="s">
        <v>28</v>
      </c>
      <c r="G83" s="146"/>
      <c r="H83" s="146" t="s">
        <v>69</v>
      </c>
      <c r="I83" s="146"/>
      <c r="J83" s="146"/>
      <c r="K83" s="146"/>
      <c r="L83" s="146"/>
      <c r="M83" s="146"/>
      <c r="N83" s="146" t="s">
        <v>143</v>
      </c>
      <c r="O83" s="146" t="s">
        <v>69</v>
      </c>
      <c r="P83" s="146" t="s">
        <v>627</v>
      </c>
      <c r="Q83" s="147" t="s">
        <v>185</v>
      </c>
      <c r="R83" s="147" t="s">
        <v>189</v>
      </c>
      <c r="S83" s="147" t="s">
        <v>190</v>
      </c>
      <c r="T83" s="147" t="s">
        <v>185</v>
      </c>
      <c r="U83" s="147" t="s">
        <v>186</v>
      </c>
      <c r="V83" s="147" t="s">
        <v>188</v>
      </c>
      <c r="W83" s="147" t="s">
        <v>189</v>
      </c>
      <c r="X83" s="147" t="s">
        <v>628</v>
      </c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6">
        <v>900</v>
      </c>
      <c r="AN83" s="146" t="s">
        <v>629</v>
      </c>
      <c r="AO83" s="146" t="s">
        <v>56</v>
      </c>
      <c r="AP83" s="148">
        <v>44453</v>
      </c>
      <c r="AQ83" s="146">
        <v>1</v>
      </c>
      <c r="AR83" s="146">
        <v>1</v>
      </c>
      <c r="AS83" s="149"/>
      <c r="AT83" s="150" t="s">
        <v>143</v>
      </c>
      <c r="AU83" s="78"/>
      <c r="AV83" s="92">
        <f t="shared" si="3"/>
        <v>0</v>
      </c>
      <c r="AW83" s="93">
        <f t="shared" si="2"/>
        <v>0</v>
      </c>
    </row>
    <row r="84" spans="1:50" ht="21" customHeight="1" x14ac:dyDescent="0.25">
      <c r="A84" s="71">
        <v>0.5</v>
      </c>
      <c r="B84" s="133">
        <v>48</v>
      </c>
      <c r="C84" s="134">
        <v>45.5</v>
      </c>
      <c r="D84" s="134" t="s">
        <v>12</v>
      </c>
      <c r="E84" s="134" t="s">
        <v>30</v>
      </c>
      <c r="F84" s="134" t="s">
        <v>15</v>
      </c>
      <c r="G84" s="134"/>
      <c r="H84" s="134" t="s">
        <v>31</v>
      </c>
      <c r="I84" s="134" t="s">
        <v>19</v>
      </c>
      <c r="J84" s="134" t="s">
        <v>43</v>
      </c>
      <c r="K84" s="134" t="s">
        <v>47</v>
      </c>
      <c r="L84" s="134" t="s">
        <v>242</v>
      </c>
      <c r="M84" s="134" t="s">
        <v>23</v>
      </c>
      <c r="N84" s="134" t="s">
        <v>139</v>
      </c>
      <c r="O84" s="134" t="s">
        <v>630</v>
      </c>
      <c r="P84" s="134" t="s">
        <v>631</v>
      </c>
      <c r="Q84" s="135" t="s">
        <v>185</v>
      </c>
      <c r="R84" s="139" t="s">
        <v>217</v>
      </c>
      <c r="S84" s="139" t="s">
        <v>265</v>
      </c>
      <c r="T84" s="139" t="s">
        <v>264</v>
      </c>
      <c r="U84" s="139" t="s">
        <v>190</v>
      </c>
      <c r="V84" s="139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41">
        <v>700</v>
      </c>
      <c r="AN84" s="134" t="s">
        <v>632</v>
      </c>
      <c r="AO84" s="134" t="s">
        <v>66</v>
      </c>
      <c r="AP84" s="137">
        <v>44039</v>
      </c>
      <c r="AQ84" s="134">
        <v>2</v>
      </c>
      <c r="AR84" s="134">
        <v>6</v>
      </c>
      <c r="AS84" s="134"/>
      <c r="AT84" s="138" t="s">
        <v>139</v>
      </c>
      <c r="AU84" s="106" t="s">
        <v>633</v>
      </c>
      <c r="AV84" s="92">
        <f>COUNTIF(Q84:AL84,$AV$2)</f>
        <v>0</v>
      </c>
      <c r="AW84" s="93">
        <f>SUM(AV84:AV84)</f>
        <v>0</v>
      </c>
    </row>
    <row r="85" spans="1:50" ht="21" customHeight="1" thickBot="1" x14ac:dyDescent="0.3">
      <c r="A85" s="71">
        <v>1</v>
      </c>
      <c r="B85" s="133">
        <v>49</v>
      </c>
      <c r="C85" s="151">
        <v>46.5</v>
      </c>
      <c r="D85" s="151" t="s">
        <v>400</v>
      </c>
      <c r="E85" s="151" t="s">
        <v>634</v>
      </c>
      <c r="F85" s="151" t="s">
        <v>171</v>
      </c>
      <c r="G85" s="151"/>
      <c r="H85" s="151" t="s">
        <v>635</v>
      </c>
      <c r="I85" s="151"/>
      <c r="J85" s="151"/>
      <c r="K85" s="151"/>
      <c r="L85" s="151"/>
      <c r="M85" s="151"/>
      <c r="N85" s="151" t="s">
        <v>172</v>
      </c>
      <c r="O85" s="151" t="s">
        <v>636</v>
      </c>
      <c r="P85" s="151" t="s">
        <v>637</v>
      </c>
      <c r="Q85" s="151" t="s">
        <v>175</v>
      </c>
      <c r="R85" s="151" t="s">
        <v>515</v>
      </c>
      <c r="S85" s="151" t="s">
        <v>546</v>
      </c>
      <c r="T85" s="151" t="s">
        <v>178</v>
      </c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>
        <v>630</v>
      </c>
      <c r="AN85" s="151" t="s">
        <v>638</v>
      </c>
      <c r="AO85" s="151" t="s">
        <v>63</v>
      </c>
      <c r="AP85" s="151">
        <v>37899</v>
      </c>
      <c r="AQ85" s="151">
        <v>1</v>
      </c>
      <c r="AR85" s="151">
        <v>1</v>
      </c>
      <c r="AS85" s="151"/>
      <c r="AT85" s="151" t="s">
        <v>77</v>
      </c>
      <c r="AU85" s="78"/>
      <c r="AV85" s="92">
        <f t="shared" si="3"/>
        <v>0</v>
      </c>
      <c r="AW85" s="93">
        <f t="shared" si="2"/>
        <v>0</v>
      </c>
      <c r="AX85"/>
    </row>
    <row r="86" spans="1:50" s="108" customFormat="1" ht="15.75" customHeight="1" x14ac:dyDescent="0.25">
      <c r="A86" s="71"/>
      <c r="B86" s="117"/>
      <c r="C86" s="118"/>
      <c r="D86" s="96"/>
      <c r="E86" s="118"/>
      <c r="F86" s="118"/>
      <c r="G86" s="118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107"/>
      <c r="AV86" s="119"/>
    </row>
    <row r="87" spans="1:50" ht="16.5" customHeight="1" thickBot="1" x14ac:dyDescent="0.3">
      <c r="A87" s="120"/>
      <c r="C87" s="121"/>
      <c r="AT87" s="80"/>
      <c r="AU87" s="122"/>
    </row>
    <row r="88" spans="1:50" ht="16.5" customHeight="1" x14ac:dyDescent="0.25">
      <c r="B88" s="80"/>
      <c r="C88" s="80"/>
      <c r="D88" s="80"/>
      <c r="E88" s="124" t="s">
        <v>639</v>
      </c>
      <c r="F88" s="125" t="s">
        <v>640</v>
      </c>
      <c r="G88" s="125" t="s">
        <v>152</v>
      </c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80"/>
      <c r="Z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122"/>
      <c r="AM88" s="80"/>
      <c r="AN88" s="80"/>
      <c r="AO88" s="80"/>
      <c r="AP88" s="80"/>
      <c r="AQ88" s="80">
        <f>SUM(AQ3:AQ86)</f>
        <v>260</v>
      </c>
      <c r="AR88" s="80"/>
      <c r="AS88" s="80"/>
      <c r="AT88" s="80"/>
    </row>
    <row r="89" spans="1:50" ht="16.5" customHeight="1" x14ac:dyDescent="0.25">
      <c r="B89" s="80"/>
      <c r="C89" s="80"/>
      <c r="D89" s="80"/>
      <c r="E89" s="127" t="s">
        <v>12</v>
      </c>
      <c r="F89" s="128">
        <v>34</v>
      </c>
      <c r="G89" s="128">
        <v>34.5</v>
      </c>
      <c r="M89" s="126"/>
      <c r="N89" s="126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</row>
    <row r="90" spans="1:50" ht="16.5" customHeight="1" x14ac:dyDescent="0.25">
      <c r="B90" s="80"/>
      <c r="C90" s="80"/>
      <c r="D90" s="80"/>
      <c r="E90" s="127" t="s">
        <v>400</v>
      </c>
      <c r="F90" s="128">
        <v>49</v>
      </c>
      <c r="G90" s="128">
        <v>46.5</v>
      </c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80"/>
      <c r="AB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122"/>
      <c r="AO90" s="80"/>
      <c r="AP90" s="80"/>
      <c r="AQ90" s="80"/>
      <c r="AR90" s="80"/>
      <c r="AS90" s="80"/>
      <c r="AT90" s="80"/>
    </row>
    <row r="91" spans="1:50" ht="18" thickBot="1" x14ac:dyDescent="0.3">
      <c r="D91" s="80"/>
      <c r="E91" s="129" t="s">
        <v>73</v>
      </c>
      <c r="F91" s="130">
        <f>SUM(F89:F90)</f>
        <v>83</v>
      </c>
      <c r="G91" s="130">
        <f>SUM(G89:G90)</f>
        <v>81</v>
      </c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122"/>
      <c r="AO91" s="80"/>
      <c r="AP91" s="80"/>
      <c r="AQ91" s="80"/>
      <c r="AR91" s="80"/>
      <c r="AS91" s="80"/>
      <c r="AT91" s="80"/>
    </row>
    <row r="92" spans="1:50" x14ac:dyDescent="0.25">
      <c r="D92" s="80"/>
      <c r="E92" s="131"/>
      <c r="G92" s="80"/>
      <c r="M92" s="126"/>
      <c r="N92" s="126"/>
      <c r="O92" s="126"/>
      <c r="P92" s="126"/>
      <c r="Q92" s="80"/>
      <c r="R92" s="126"/>
      <c r="S92" s="126"/>
      <c r="T92" s="126"/>
      <c r="U92" s="126"/>
      <c r="V92" s="126"/>
      <c r="W92" s="126"/>
      <c r="X92" s="126"/>
      <c r="Y92" s="126"/>
      <c r="Z92" s="126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122"/>
      <c r="AO92" s="80"/>
      <c r="AP92" s="80"/>
      <c r="AQ92" s="80"/>
      <c r="AR92" s="80"/>
      <c r="AS92" s="80"/>
      <c r="AT92" s="80"/>
    </row>
    <row r="93" spans="1:50" x14ac:dyDescent="0.25">
      <c r="D93" s="131"/>
      <c r="F93" s="80"/>
      <c r="G93" s="80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122"/>
      <c r="AO93" s="80"/>
      <c r="AP93" s="80"/>
      <c r="AQ93" s="80"/>
      <c r="AR93" s="80"/>
      <c r="AS93" s="80"/>
      <c r="AT93" s="80"/>
    </row>
    <row r="94" spans="1:50" x14ac:dyDescent="0.25">
      <c r="D94" s="131"/>
      <c r="F94" s="80"/>
      <c r="G94" s="80"/>
      <c r="H94" s="122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32"/>
      <c r="AO94" s="80"/>
      <c r="AP94" s="80"/>
    </row>
    <row r="95" spans="1:50" x14ac:dyDescent="0.25">
      <c r="D95" s="80"/>
      <c r="E95" s="80"/>
      <c r="F95" s="80"/>
      <c r="G95" s="80"/>
      <c r="H95" s="80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32"/>
      <c r="AO95" s="80"/>
      <c r="AP95" s="80"/>
    </row>
    <row r="96" spans="1:50" x14ac:dyDescent="0.25">
      <c r="D96" s="80"/>
      <c r="E96" s="80"/>
      <c r="F96" s="80"/>
      <c r="G96" s="80"/>
      <c r="H96" s="80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32"/>
      <c r="AO96" s="80"/>
      <c r="AP96" s="80"/>
    </row>
    <row r="97" spans="4:42" x14ac:dyDescent="0.25">
      <c r="D97" s="80"/>
      <c r="E97" s="80"/>
      <c r="H97" s="80"/>
      <c r="V97" s="126"/>
      <c r="W97" s="126"/>
      <c r="X97" s="126"/>
      <c r="Y97" s="126"/>
      <c r="AL97" s="132"/>
      <c r="AO97" s="80"/>
      <c r="AP97" s="80"/>
    </row>
    <row r="98" spans="4:42" x14ac:dyDescent="0.25">
      <c r="D98" s="80"/>
      <c r="E98" s="80"/>
      <c r="H98" s="80"/>
      <c r="V98" s="126"/>
      <c r="W98" s="126"/>
      <c r="X98" s="126"/>
      <c r="AL98" s="132"/>
      <c r="AO98" s="80"/>
      <c r="AP98" s="80"/>
    </row>
    <row r="99" spans="4:42" x14ac:dyDescent="0.25">
      <c r="D99" s="80"/>
      <c r="E99" s="80"/>
      <c r="H99" s="80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32"/>
      <c r="AO99" s="80"/>
      <c r="AP99" s="80"/>
    </row>
    <row r="100" spans="4:42" x14ac:dyDescent="0.25">
      <c r="D100" s="80"/>
      <c r="E100" s="80"/>
      <c r="H100" s="80"/>
      <c r="V100" s="126"/>
      <c r="W100" s="126"/>
      <c r="X100" s="126"/>
      <c r="Y100" s="126"/>
      <c r="Z100" s="126"/>
      <c r="AA100" s="126"/>
      <c r="AL100" s="132"/>
      <c r="AO100" s="80"/>
      <c r="AP100" s="80"/>
    </row>
    <row r="101" spans="4:42" x14ac:dyDescent="0.25">
      <c r="D101" s="80"/>
      <c r="E101" s="80"/>
      <c r="H101" s="80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32"/>
      <c r="AO101" s="80"/>
      <c r="AP101" s="80"/>
    </row>
    <row r="102" spans="4:42" x14ac:dyDescent="0.25">
      <c r="D102" s="80"/>
      <c r="E102" s="80"/>
      <c r="H102" s="80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32"/>
      <c r="AO102" s="80"/>
      <c r="AP102" s="80"/>
    </row>
    <row r="103" spans="4:42" x14ac:dyDescent="0.25">
      <c r="D103" s="80"/>
      <c r="E103" s="80"/>
      <c r="H103" s="80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32"/>
      <c r="AO103" s="80"/>
      <c r="AP103" s="80"/>
    </row>
    <row r="104" spans="4:42" x14ac:dyDescent="0.25">
      <c r="D104" s="131"/>
      <c r="H104" s="122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32"/>
      <c r="AO104" s="80"/>
      <c r="AP104" s="80"/>
    </row>
    <row r="105" spans="4:42" x14ac:dyDescent="0.25">
      <c r="D105" s="131"/>
      <c r="H105" s="122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32"/>
      <c r="AO105" s="80"/>
      <c r="AP105" s="80"/>
    </row>
    <row r="106" spans="4:42" x14ac:dyDescent="0.25">
      <c r="D106" s="131"/>
      <c r="H106" s="122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32"/>
      <c r="AO106" s="80"/>
      <c r="AP106" s="80"/>
    </row>
    <row r="107" spans="4:42" x14ac:dyDescent="0.25">
      <c r="D107" s="131"/>
      <c r="H107" s="122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32"/>
      <c r="AO107" s="80"/>
      <c r="AP107" s="80"/>
    </row>
    <row r="108" spans="4:42" x14ac:dyDescent="0.25">
      <c r="D108" s="131"/>
      <c r="H108" s="122"/>
      <c r="V108" s="126"/>
      <c r="W108" s="126"/>
      <c r="X108" s="126"/>
      <c r="Z108" s="80"/>
      <c r="AA108" s="80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32"/>
      <c r="AO108" s="80"/>
      <c r="AP108" s="80"/>
    </row>
    <row r="109" spans="4:42" x14ac:dyDescent="0.25">
      <c r="D109" s="131"/>
      <c r="H109" s="122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32"/>
      <c r="AO109" s="80"/>
      <c r="AP109" s="80"/>
    </row>
    <row r="110" spans="4:42" x14ac:dyDescent="0.25">
      <c r="D110" s="131"/>
      <c r="H110" s="122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32"/>
      <c r="AO110" s="80"/>
      <c r="AP110" s="80"/>
    </row>
    <row r="111" spans="4:42" x14ac:dyDescent="0.25">
      <c r="D111" s="131"/>
      <c r="H111" s="122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32"/>
      <c r="AO111" s="80"/>
      <c r="AP111" s="80"/>
    </row>
    <row r="112" spans="4:42" x14ac:dyDescent="0.25">
      <c r="D112" s="131"/>
      <c r="H112" s="122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32"/>
      <c r="AO112" s="80"/>
      <c r="AP112" s="80"/>
    </row>
    <row r="113" spans="4:48" x14ac:dyDescent="0.25">
      <c r="D113" s="131"/>
      <c r="H113" s="122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32"/>
      <c r="AO113" s="80"/>
      <c r="AP113" s="80"/>
    </row>
    <row r="114" spans="4:48" x14ac:dyDescent="0.25">
      <c r="D114" s="131"/>
      <c r="H114" s="122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32"/>
      <c r="AO114" s="80"/>
      <c r="AP114" s="80"/>
    </row>
    <row r="115" spans="4:48" x14ac:dyDescent="0.25">
      <c r="D115" s="131"/>
      <c r="H115" s="122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32"/>
      <c r="AO115" s="80"/>
      <c r="AP115" s="80"/>
    </row>
    <row r="116" spans="4:48" x14ac:dyDescent="0.25">
      <c r="D116" s="131"/>
      <c r="H116" s="122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32"/>
      <c r="AO116" s="80"/>
      <c r="AP116" s="80"/>
    </row>
    <row r="117" spans="4:48" x14ac:dyDescent="0.25">
      <c r="D117" s="131"/>
      <c r="H117" s="122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32"/>
      <c r="AO117" s="80"/>
      <c r="AP117" s="80"/>
    </row>
    <row r="118" spans="4:48" x14ac:dyDescent="0.25">
      <c r="H118" s="122"/>
      <c r="AO118" s="80"/>
      <c r="AP118" s="80"/>
    </row>
    <row r="119" spans="4:48" x14ac:dyDescent="0.25">
      <c r="H119" s="122"/>
      <c r="AO119" s="80"/>
      <c r="AP119" s="80"/>
    </row>
    <row r="120" spans="4:48" x14ac:dyDescent="0.25">
      <c r="H120" s="122"/>
      <c r="AO120" s="80"/>
      <c r="AP120" s="80"/>
    </row>
    <row r="121" spans="4:48" x14ac:dyDescent="0.25">
      <c r="H121" s="122"/>
      <c r="AO121" s="80"/>
      <c r="AP121" s="80"/>
    </row>
    <row r="122" spans="4:48" x14ac:dyDescent="0.25">
      <c r="H122" s="122"/>
      <c r="AO122" s="80"/>
      <c r="AP122" s="80"/>
    </row>
    <row r="123" spans="4:48" x14ac:dyDescent="0.25">
      <c r="H123" s="122"/>
      <c r="AO123" s="80"/>
      <c r="AP123" s="80"/>
    </row>
    <row r="124" spans="4:48" x14ac:dyDescent="0.25">
      <c r="H124" s="122"/>
      <c r="AO124" s="80"/>
      <c r="AP124" s="80"/>
    </row>
    <row r="125" spans="4:48" x14ac:dyDescent="0.25">
      <c r="H125" s="122"/>
      <c r="AO125" s="80"/>
      <c r="AP125" s="80"/>
    </row>
    <row r="126" spans="4:48" x14ac:dyDescent="0.25">
      <c r="H126" s="122"/>
      <c r="AO126" s="80"/>
      <c r="AP126" s="80"/>
    </row>
    <row r="127" spans="4:48" x14ac:dyDescent="0.25">
      <c r="H127" s="122"/>
      <c r="AO127" s="80"/>
      <c r="AP127" s="80"/>
    </row>
    <row r="128" spans="4:48" x14ac:dyDescent="0.25">
      <c r="H128" s="122"/>
      <c r="AO128" s="80"/>
      <c r="AP128" s="80"/>
      <c r="AV128" s="122"/>
    </row>
    <row r="129" spans="8:48" x14ac:dyDescent="0.25">
      <c r="H129" s="122"/>
      <c r="AO129" s="80"/>
      <c r="AP129" s="80"/>
      <c r="AV129" s="122"/>
    </row>
    <row r="130" spans="8:48" x14ac:dyDescent="0.25">
      <c r="H130" s="122"/>
      <c r="AO130" s="80"/>
      <c r="AP130" s="80"/>
      <c r="AV130" s="122"/>
    </row>
    <row r="131" spans="8:48" x14ac:dyDescent="0.25">
      <c r="H131" s="122"/>
      <c r="AO131" s="80"/>
      <c r="AP131" s="80"/>
      <c r="AV131" s="122"/>
    </row>
    <row r="132" spans="8:48" x14ac:dyDescent="0.25">
      <c r="H132" s="122"/>
      <c r="AO132" s="80"/>
      <c r="AP132" s="80"/>
      <c r="AV132" s="122"/>
    </row>
    <row r="133" spans="8:48" x14ac:dyDescent="0.25">
      <c r="H133" s="122"/>
      <c r="AO133" s="80"/>
      <c r="AP133" s="80"/>
      <c r="AV133" s="122"/>
    </row>
    <row r="134" spans="8:48" x14ac:dyDescent="0.25">
      <c r="H134" s="122"/>
      <c r="AO134" s="80"/>
      <c r="AP134" s="80"/>
      <c r="AV134" s="122"/>
    </row>
    <row r="135" spans="8:48" x14ac:dyDescent="0.25">
      <c r="H135" s="122"/>
      <c r="AO135" s="80"/>
      <c r="AP135" s="80"/>
      <c r="AV135" s="122"/>
    </row>
    <row r="136" spans="8:48" x14ac:dyDescent="0.25">
      <c r="H136" s="122"/>
      <c r="AO136" s="80"/>
      <c r="AP136" s="80"/>
      <c r="AV136" s="122"/>
    </row>
    <row r="137" spans="8:48" x14ac:dyDescent="0.25">
      <c r="H137" s="122"/>
      <c r="AO137" s="80"/>
      <c r="AP137" s="80"/>
      <c r="AV137" s="122"/>
    </row>
    <row r="138" spans="8:48" x14ac:dyDescent="0.25">
      <c r="H138" s="122"/>
      <c r="AO138" s="80"/>
      <c r="AP138" s="80"/>
      <c r="AV138" s="122"/>
    </row>
    <row r="139" spans="8:48" x14ac:dyDescent="0.25">
      <c r="H139" s="122"/>
      <c r="AO139" s="80"/>
      <c r="AP139" s="80"/>
      <c r="AV139" s="122"/>
    </row>
    <row r="140" spans="8:48" x14ac:dyDescent="0.25">
      <c r="H140" s="122"/>
      <c r="AO140" s="80"/>
      <c r="AP140" s="80"/>
      <c r="AV140" s="122"/>
    </row>
    <row r="141" spans="8:48" x14ac:dyDescent="0.25">
      <c r="H141" s="122"/>
      <c r="AO141" s="80"/>
      <c r="AP141" s="80"/>
      <c r="AV141" s="122"/>
    </row>
    <row r="142" spans="8:48" x14ac:dyDescent="0.25">
      <c r="H142" s="122"/>
      <c r="AO142" s="80"/>
      <c r="AP142" s="80"/>
      <c r="AV142" s="122"/>
    </row>
    <row r="143" spans="8:48" x14ac:dyDescent="0.25">
      <c r="H143" s="122"/>
      <c r="AO143" s="80"/>
      <c r="AP143" s="80"/>
      <c r="AV143" s="122"/>
    </row>
    <row r="144" spans="8:48" x14ac:dyDescent="0.25">
      <c r="H144" s="122"/>
      <c r="AO144" s="80"/>
      <c r="AP144" s="80"/>
      <c r="AV144" s="122"/>
    </row>
    <row r="145" spans="8:48" x14ac:dyDescent="0.25">
      <c r="H145" s="122"/>
      <c r="AO145" s="80"/>
      <c r="AP145" s="80"/>
      <c r="AV145" s="122"/>
    </row>
    <row r="146" spans="8:48" x14ac:dyDescent="0.25">
      <c r="H146" s="122"/>
      <c r="AO146" s="80"/>
      <c r="AP146" s="80"/>
      <c r="AV146" s="122"/>
    </row>
    <row r="147" spans="8:48" x14ac:dyDescent="0.25">
      <c r="H147" s="122"/>
      <c r="AO147" s="80"/>
      <c r="AP147" s="80"/>
      <c r="AV147" s="122"/>
    </row>
    <row r="148" spans="8:48" x14ac:dyDescent="0.25">
      <c r="H148" s="122"/>
      <c r="AO148" s="80"/>
      <c r="AP148" s="80"/>
      <c r="AV148" s="122"/>
    </row>
    <row r="149" spans="8:48" x14ac:dyDescent="0.25">
      <c r="H149" s="122"/>
      <c r="AO149" s="80"/>
      <c r="AP149" s="80"/>
      <c r="AV149" s="122"/>
    </row>
    <row r="150" spans="8:48" x14ac:dyDescent="0.25">
      <c r="H150" s="122"/>
      <c r="AO150" s="80"/>
      <c r="AP150" s="80"/>
      <c r="AV150" s="122"/>
    </row>
    <row r="151" spans="8:48" x14ac:dyDescent="0.25">
      <c r="H151" s="122"/>
      <c r="AO151" s="80"/>
      <c r="AP151" s="80"/>
      <c r="AV151" s="122"/>
    </row>
    <row r="152" spans="8:48" x14ac:dyDescent="0.25">
      <c r="H152" s="122"/>
      <c r="AO152" s="80"/>
      <c r="AP152" s="80"/>
      <c r="AV152" s="122"/>
    </row>
    <row r="153" spans="8:48" x14ac:dyDescent="0.25">
      <c r="H153" s="122"/>
      <c r="AO153" s="80"/>
      <c r="AP153" s="80"/>
      <c r="AV153" s="122"/>
    </row>
    <row r="154" spans="8:48" x14ac:dyDescent="0.25">
      <c r="H154" s="122"/>
      <c r="AO154" s="80"/>
      <c r="AP154" s="80"/>
      <c r="AV154" s="122"/>
    </row>
    <row r="155" spans="8:48" x14ac:dyDescent="0.25">
      <c r="H155" s="122"/>
      <c r="AO155" s="80"/>
      <c r="AP155" s="80"/>
      <c r="AV155" s="122"/>
    </row>
    <row r="156" spans="8:48" x14ac:dyDescent="0.25">
      <c r="H156" s="122"/>
      <c r="AO156" s="80"/>
      <c r="AP156" s="80"/>
      <c r="AV156" s="122"/>
    </row>
    <row r="157" spans="8:48" x14ac:dyDescent="0.25">
      <c r="H157" s="122"/>
      <c r="AO157" s="80"/>
      <c r="AP157" s="80"/>
      <c r="AV157" s="122"/>
    </row>
    <row r="158" spans="8:48" x14ac:dyDescent="0.25">
      <c r="H158" s="122"/>
      <c r="AO158" s="80"/>
      <c r="AP158" s="80"/>
      <c r="AV158" s="122"/>
    </row>
    <row r="159" spans="8:48" x14ac:dyDescent="0.25">
      <c r="H159" s="122"/>
      <c r="AO159" s="80"/>
      <c r="AP159" s="80"/>
      <c r="AV159" s="122"/>
    </row>
    <row r="160" spans="8:48" x14ac:dyDescent="0.25">
      <c r="H160" s="122"/>
      <c r="AO160" s="80"/>
      <c r="AP160" s="80"/>
      <c r="AV160" s="122"/>
    </row>
    <row r="161" spans="8:48" x14ac:dyDescent="0.25">
      <c r="H161" s="122"/>
      <c r="AO161" s="80"/>
      <c r="AP161" s="80"/>
      <c r="AV161" s="122"/>
    </row>
    <row r="162" spans="8:48" x14ac:dyDescent="0.25">
      <c r="H162" s="122"/>
      <c r="AO162" s="80"/>
      <c r="AP162" s="80"/>
      <c r="AV162" s="122"/>
    </row>
    <row r="163" spans="8:48" x14ac:dyDescent="0.25">
      <c r="H163" s="122"/>
      <c r="AO163" s="80"/>
      <c r="AP163" s="80"/>
      <c r="AV163" s="122"/>
    </row>
    <row r="164" spans="8:48" x14ac:dyDescent="0.25">
      <c r="H164" s="122"/>
      <c r="AO164" s="80"/>
      <c r="AP164" s="80"/>
      <c r="AV164" s="122"/>
    </row>
    <row r="165" spans="8:48" x14ac:dyDescent="0.25">
      <c r="H165" s="122"/>
      <c r="AO165" s="80"/>
      <c r="AP165" s="80"/>
      <c r="AV165" s="122"/>
    </row>
    <row r="166" spans="8:48" x14ac:dyDescent="0.25">
      <c r="H166" s="122"/>
      <c r="AO166" s="80"/>
      <c r="AP166" s="80"/>
      <c r="AV166" s="122"/>
    </row>
    <row r="167" spans="8:48" x14ac:dyDescent="0.25">
      <c r="H167" s="122"/>
      <c r="AO167" s="80"/>
      <c r="AP167" s="80"/>
      <c r="AV167" s="122"/>
    </row>
    <row r="168" spans="8:48" x14ac:dyDescent="0.25">
      <c r="H168" s="122"/>
      <c r="AO168" s="80"/>
      <c r="AP168" s="80"/>
      <c r="AV168" s="122"/>
    </row>
    <row r="169" spans="8:48" x14ac:dyDescent="0.25">
      <c r="H169" s="122"/>
      <c r="AO169" s="80"/>
      <c r="AP169" s="80"/>
      <c r="AV169" s="122"/>
    </row>
    <row r="170" spans="8:48" x14ac:dyDescent="0.25">
      <c r="H170" s="122"/>
      <c r="AO170" s="80"/>
      <c r="AP170" s="80"/>
      <c r="AV170" s="122"/>
    </row>
    <row r="171" spans="8:48" x14ac:dyDescent="0.25">
      <c r="H171" s="122"/>
      <c r="AO171" s="80"/>
      <c r="AP171" s="80"/>
      <c r="AV171" s="122"/>
    </row>
    <row r="172" spans="8:48" x14ac:dyDescent="0.25">
      <c r="H172" s="122"/>
      <c r="AO172" s="80"/>
      <c r="AP172" s="80"/>
      <c r="AV172" s="122"/>
    </row>
    <row r="173" spans="8:48" x14ac:dyDescent="0.25">
      <c r="H173" s="122"/>
      <c r="AO173" s="80"/>
      <c r="AP173" s="80"/>
      <c r="AV173" s="122"/>
    </row>
    <row r="174" spans="8:48" x14ac:dyDescent="0.25">
      <c r="H174" s="122"/>
      <c r="AO174" s="80"/>
      <c r="AP174" s="80"/>
      <c r="AV174" s="122"/>
    </row>
    <row r="175" spans="8:48" x14ac:dyDescent="0.25">
      <c r="AO175" s="80"/>
      <c r="AP175" s="80"/>
      <c r="AV175" s="122"/>
    </row>
    <row r="176" spans="8:48" x14ac:dyDescent="0.25">
      <c r="AO176" s="80"/>
      <c r="AP176" s="80"/>
      <c r="AV176" s="122"/>
    </row>
    <row r="177" spans="41:48" x14ac:dyDescent="0.25">
      <c r="AO177" s="80"/>
      <c r="AP177" s="80"/>
      <c r="AV177" s="122"/>
    </row>
    <row r="178" spans="41:48" x14ac:dyDescent="0.25">
      <c r="AO178" s="80"/>
      <c r="AP178" s="80"/>
      <c r="AV178" s="122"/>
    </row>
    <row r="179" spans="41:48" x14ac:dyDescent="0.25">
      <c r="AO179" s="80"/>
      <c r="AP179" s="80"/>
      <c r="AV179" s="122"/>
    </row>
    <row r="180" spans="41:48" x14ac:dyDescent="0.25">
      <c r="AO180" s="80"/>
      <c r="AP180" s="80"/>
      <c r="AV180" s="122"/>
    </row>
    <row r="181" spans="41:48" x14ac:dyDescent="0.25">
      <c r="AO181" s="80"/>
      <c r="AP181" s="80"/>
      <c r="AV181" s="122"/>
    </row>
    <row r="182" spans="41:48" x14ac:dyDescent="0.25">
      <c r="AO182" s="80"/>
      <c r="AP182" s="80"/>
      <c r="AV182" s="122"/>
    </row>
    <row r="183" spans="41:48" x14ac:dyDescent="0.25">
      <c r="AO183" s="80"/>
      <c r="AP183" s="80"/>
      <c r="AV183" s="122"/>
    </row>
    <row r="184" spans="41:48" x14ac:dyDescent="0.25">
      <c r="AO184" s="80"/>
      <c r="AP184" s="80"/>
      <c r="AV184" s="122"/>
    </row>
    <row r="185" spans="41:48" x14ac:dyDescent="0.25">
      <c r="AO185" s="80"/>
      <c r="AP185" s="80"/>
      <c r="AV185" s="122"/>
    </row>
    <row r="186" spans="41:48" x14ac:dyDescent="0.25">
      <c r="AO186" s="80"/>
      <c r="AP186" s="80"/>
      <c r="AV186" s="122"/>
    </row>
    <row r="187" spans="41:48" x14ac:dyDescent="0.25">
      <c r="AO187" s="80"/>
      <c r="AP187" s="80"/>
      <c r="AV187" s="122"/>
    </row>
    <row r="188" spans="41:48" x14ac:dyDescent="0.25">
      <c r="AO188" s="80"/>
      <c r="AP188" s="80"/>
      <c r="AV188" s="122"/>
    </row>
    <row r="189" spans="41:48" x14ac:dyDescent="0.25">
      <c r="AO189" s="80"/>
      <c r="AP189" s="80"/>
      <c r="AV189" s="122"/>
    </row>
    <row r="190" spans="41:48" x14ac:dyDescent="0.25">
      <c r="AO190" s="80"/>
      <c r="AP190" s="80"/>
      <c r="AV190" s="122"/>
    </row>
    <row r="191" spans="41:48" x14ac:dyDescent="0.25">
      <c r="AO191" s="80"/>
      <c r="AP191" s="80"/>
      <c r="AV191" s="122"/>
    </row>
    <row r="192" spans="41:48" x14ac:dyDescent="0.25">
      <c r="AO192" s="80"/>
      <c r="AP192" s="80"/>
      <c r="AV192" s="122"/>
    </row>
    <row r="193" spans="41:48" x14ac:dyDescent="0.25">
      <c r="AO193" s="80"/>
      <c r="AP193" s="80"/>
      <c r="AV193" s="122"/>
    </row>
    <row r="194" spans="41:48" x14ac:dyDescent="0.25">
      <c r="AO194" s="80"/>
      <c r="AP194" s="80"/>
      <c r="AV194" s="122"/>
    </row>
    <row r="195" spans="41:48" x14ac:dyDescent="0.25">
      <c r="AO195" s="80"/>
      <c r="AP195" s="80"/>
      <c r="AV195" s="122"/>
    </row>
    <row r="196" spans="41:48" x14ac:dyDescent="0.25">
      <c r="AO196" s="80"/>
      <c r="AP196" s="80"/>
      <c r="AV196" s="122"/>
    </row>
    <row r="197" spans="41:48" x14ac:dyDescent="0.25">
      <c r="AO197" s="80"/>
      <c r="AP197" s="80"/>
      <c r="AV197" s="122"/>
    </row>
    <row r="198" spans="41:48" x14ac:dyDescent="0.25">
      <c r="AO198" s="80"/>
      <c r="AP198" s="80"/>
      <c r="AV198" s="122"/>
    </row>
    <row r="199" spans="41:48" x14ac:dyDescent="0.25">
      <c r="AO199" s="80"/>
      <c r="AP199" s="80"/>
      <c r="AV199" s="122"/>
    </row>
    <row r="200" spans="41:48" x14ac:dyDescent="0.25">
      <c r="AO200" s="80"/>
      <c r="AP200" s="80"/>
      <c r="AV200" s="122"/>
    </row>
    <row r="201" spans="41:48" x14ac:dyDescent="0.25">
      <c r="AO201" s="80"/>
      <c r="AP201" s="80"/>
      <c r="AV201" s="122"/>
    </row>
    <row r="202" spans="41:48" x14ac:dyDescent="0.25">
      <c r="AO202" s="80"/>
      <c r="AP202" s="80"/>
      <c r="AV202" s="122"/>
    </row>
    <row r="203" spans="41:48" x14ac:dyDescent="0.25">
      <c r="AO203" s="80"/>
      <c r="AP203" s="80"/>
      <c r="AV203" s="122"/>
    </row>
    <row r="204" spans="41:48" x14ac:dyDescent="0.25">
      <c r="AO204" s="80"/>
      <c r="AP204" s="80"/>
      <c r="AV204" s="122"/>
    </row>
    <row r="205" spans="41:48" x14ac:dyDescent="0.25">
      <c r="AO205" s="80"/>
      <c r="AP205" s="80"/>
      <c r="AV205" s="122"/>
    </row>
    <row r="206" spans="41:48" x14ac:dyDescent="0.25">
      <c r="AO206" s="80"/>
      <c r="AP206" s="80"/>
      <c r="AV206" s="122"/>
    </row>
    <row r="207" spans="41:48" x14ac:dyDescent="0.25">
      <c r="AO207" s="80"/>
      <c r="AP207" s="80"/>
      <c r="AV207" s="122"/>
    </row>
    <row r="208" spans="41:48" x14ac:dyDescent="0.25">
      <c r="AO208" s="80"/>
      <c r="AP208" s="80"/>
      <c r="AV208" s="122"/>
    </row>
    <row r="209" spans="41:48" x14ac:dyDescent="0.25">
      <c r="AO209" s="80"/>
      <c r="AP209" s="80"/>
      <c r="AV209" s="122"/>
    </row>
    <row r="210" spans="41:48" x14ac:dyDescent="0.25">
      <c r="AO210" s="80"/>
      <c r="AP210" s="80"/>
      <c r="AV210" s="122"/>
    </row>
    <row r="211" spans="41:48" x14ac:dyDescent="0.25">
      <c r="AO211" s="80"/>
      <c r="AP211" s="80"/>
      <c r="AV211" s="122"/>
    </row>
    <row r="212" spans="41:48" x14ac:dyDescent="0.25">
      <c r="AO212" s="80"/>
      <c r="AP212" s="80"/>
      <c r="AV212" s="122"/>
    </row>
    <row r="213" spans="41:48" x14ac:dyDescent="0.25">
      <c r="AO213" s="80"/>
      <c r="AP213" s="80"/>
      <c r="AV213" s="122"/>
    </row>
    <row r="214" spans="41:48" x14ac:dyDescent="0.25">
      <c r="AO214" s="80"/>
      <c r="AP214" s="80"/>
      <c r="AV214" s="122"/>
    </row>
    <row r="215" spans="41:48" x14ac:dyDescent="0.25">
      <c r="AO215" s="80"/>
      <c r="AP215" s="80"/>
      <c r="AV215" s="122"/>
    </row>
    <row r="216" spans="41:48" x14ac:dyDescent="0.25">
      <c r="AO216" s="80"/>
      <c r="AP216" s="80"/>
      <c r="AV216" s="122"/>
    </row>
    <row r="217" spans="41:48" x14ac:dyDescent="0.25">
      <c r="AO217" s="80"/>
      <c r="AP217" s="80"/>
      <c r="AV217" s="122"/>
    </row>
    <row r="218" spans="41:48" x14ac:dyDescent="0.25">
      <c r="AO218" s="80"/>
      <c r="AP218" s="80"/>
      <c r="AV218" s="122"/>
    </row>
    <row r="219" spans="41:48" x14ac:dyDescent="0.25">
      <c r="AO219" s="80"/>
      <c r="AP219" s="80"/>
      <c r="AV219" s="122"/>
    </row>
    <row r="220" spans="41:48" x14ac:dyDescent="0.25">
      <c r="AO220" s="80"/>
      <c r="AP220" s="80"/>
      <c r="AV220" s="122"/>
    </row>
    <row r="221" spans="41:48" x14ac:dyDescent="0.25">
      <c r="AO221" s="80"/>
      <c r="AP221" s="80"/>
      <c r="AV221" s="122"/>
    </row>
    <row r="222" spans="41:48" x14ac:dyDescent="0.25">
      <c r="AO222" s="80"/>
      <c r="AP222" s="80"/>
      <c r="AV222" s="122"/>
    </row>
    <row r="223" spans="41:48" x14ac:dyDescent="0.25">
      <c r="AO223" s="80"/>
      <c r="AP223" s="80"/>
      <c r="AV223" s="122"/>
    </row>
    <row r="224" spans="41:48" x14ac:dyDescent="0.25">
      <c r="AO224" s="80"/>
      <c r="AP224" s="80"/>
      <c r="AV224" s="122"/>
    </row>
    <row r="225" spans="41:48" x14ac:dyDescent="0.25">
      <c r="AO225" s="80"/>
      <c r="AP225" s="80"/>
      <c r="AV225" s="122"/>
    </row>
    <row r="226" spans="41:48" x14ac:dyDescent="0.25">
      <c r="AO226" s="80"/>
      <c r="AP226" s="80"/>
      <c r="AV226" s="122"/>
    </row>
    <row r="227" spans="41:48" x14ac:dyDescent="0.25">
      <c r="AO227" s="80"/>
      <c r="AP227" s="80"/>
      <c r="AV227" s="122"/>
    </row>
    <row r="228" spans="41:48" x14ac:dyDescent="0.25">
      <c r="AV228" s="122"/>
    </row>
    <row r="229" spans="41:48" x14ac:dyDescent="0.25">
      <c r="AV229" s="122"/>
    </row>
    <row r="230" spans="41:48" x14ac:dyDescent="0.25">
      <c r="AV230" s="122"/>
    </row>
    <row r="231" spans="41:48" x14ac:dyDescent="0.25">
      <c r="AV231" s="122"/>
    </row>
    <row r="232" spans="41:48" x14ac:dyDescent="0.25">
      <c r="AV232" s="122"/>
    </row>
    <row r="233" spans="41:48" x14ac:dyDescent="0.25">
      <c r="AV233" s="122"/>
    </row>
    <row r="234" spans="41:48" x14ac:dyDescent="0.25">
      <c r="AV234" s="122"/>
    </row>
    <row r="235" spans="41:48" x14ac:dyDescent="0.25">
      <c r="AV235" s="122"/>
    </row>
    <row r="236" spans="41:48" x14ac:dyDescent="0.25">
      <c r="AV236" s="122"/>
    </row>
    <row r="237" spans="41:48" x14ac:dyDescent="0.25">
      <c r="AV237" s="122"/>
    </row>
  </sheetData>
  <mergeCells count="3">
    <mergeCell ref="B1:P1"/>
    <mergeCell ref="I2:M2"/>
    <mergeCell ref="Q2:AL2"/>
  </mergeCells>
  <phoneticPr fontId="5" type="noConversion"/>
  <printOptions horizontalCentered="1" verticalCentered="1"/>
  <pageMargins left="0" right="0" top="0" bottom="0" header="0.31496062992125984" footer="0.31496062992125984"/>
  <pageSetup paperSize="8" scale="3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집계표</vt:lpstr>
      <vt:lpstr>Schedule</vt:lpstr>
      <vt:lpstr>Schedule!Print_Area</vt:lpstr>
      <vt:lpstr>집계표!Print_Area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YEONGLAN</dc:creator>
  <cp:lastModifiedBy>YEONGLAN</cp:lastModifiedBy>
  <dcterms:created xsi:type="dcterms:W3CDTF">2021-10-24T14:00:00Z</dcterms:created>
  <dcterms:modified xsi:type="dcterms:W3CDTF">2021-10-24T14:08:34Z</dcterms:modified>
</cp:coreProperties>
</file>